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9040" windowHeight="15840" tabRatio="825"/>
  </bookViews>
  <sheets>
    <sheet name="表紙" sheetId="1" r:id="rId1"/>
    <sheet name="①-1地下構造物設計書対応" sheetId="18" r:id="rId2"/>
    <sheet name="1-1地下構造物 （2）仕様書表5-3-1対応" sheetId="23" r:id="rId3"/>
    <sheet name="①-2杭基礎" sheetId="21" r:id="rId4"/>
    <sheet name="②　外構撤去" sheetId="19" state="hidden" r:id="rId5"/>
    <sheet name="②　外構撤去 (2)" sheetId="22" r:id="rId6"/>
    <sheet name="③-1　1次掘削" sheetId="5" r:id="rId7"/>
    <sheet name="③-2　1次掘削" sheetId="13" r:id="rId8"/>
    <sheet name="④　2次掘削" sheetId="14" r:id="rId9"/>
    <sheet name="⑤　埋戻し" sheetId="10" r:id="rId10"/>
    <sheet name="⑥　最終整地" sheetId="15" r:id="rId11"/>
    <sheet name="⑦土壌まとめ" sheetId="20" r:id="rId12"/>
    <sheet name="⑦土壌まとめ（修正）2019.11.20" sheetId="16" state="hidden" r:id="rId13"/>
    <sheet name="⑧　仮設工事" sheetId="17" r:id="rId14"/>
  </sheets>
  <externalReferences>
    <externalReference r:id="rId15"/>
  </externalReferences>
  <definedNames>
    <definedName name="__123Graph_A" localSheetId="5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localSheetId="10" hidden="1">#REF!</definedName>
    <definedName name="__123Graph_A" localSheetId="11" hidden="1">#REF!</definedName>
    <definedName name="__123Graph_A" hidden="1">#REF!</definedName>
    <definedName name="__123Graph_B" localSheetId="5" hidden="1">#REF!</definedName>
    <definedName name="__123Graph_B" localSheetId="7" hidden="1">#REF!</definedName>
    <definedName name="__123Graph_B" localSheetId="8" hidden="1">#REF!</definedName>
    <definedName name="__123Graph_B" localSheetId="9" hidden="1">#REF!</definedName>
    <definedName name="__123Graph_B" localSheetId="10" hidden="1">#REF!</definedName>
    <definedName name="__123Graph_B" localSheetId="11" hidden="1">#REF!</definedName>
    <definedName name="__123Graph_B" hidden="1">#REF!</definedName>
    <definedName name="__123Graph_LBL_A" localSheetId="5" hidden="1">#REF!</definedName>
    <definedName name="__123Graph_LBL_A" localSheetId="7" hidden="1">#REF!</definedName>
    <definedName name="__123Graph_LBL_A" localSheetId="8" hidden="1">#REF!</definedName>
    <definedName name="__123Graph_LBL_A" localSheetId="9" hidden="1">#REF!</definedName>
    <definedName name="__123Graph_LBL_A" localSheetId="10" hidden="1">#REF!</definedName>
    <definedName name="__123Graph_LBL_A" localSheetId="11" hidden="1">#REF!</definedName>
    <definedName name="__123Graph_LBL_A" hidden="1">#REF!</definedName>
    <definedName name="__123Graph_X" localSheetId="5" hidden="1">#REF!</definedName>
    <definedName name="__123Graph_X" localSheetId="7" hidden="1">#REF!</definedName>
    <definedName name="__123Graph_X" localSheetId="8" hidden="1">#REF!</definedName>
    <definedName name="__123Graph_X" localSheetId="9" hidden="1">#REF!</definedName>
    <definedName name="__123Graph_X" localSheetId="10" hidden="1">#REF!</definedName>
    <definedName name="__123Graph_X" localSheetId="11" hidden="1">#REF!</definedName>
    <definedName name="__123Graph_X" hidden="1">#REF!</definedName>
    <definedName name="_1F" localSheetId="5" hidden="1">#REF!</definedName>
    <definedName name="_1F" localSheetId="11" hidden="1">#REF!</definedName>
    <definedName name="_1F" hidden="1">#REF!</definedName>
    <definedName name="_2_0_F" localSheetId="5" hidden="1">#REF!</definedName>
    <definedName name="_2_0_F" localSheetId="11" hidden="1">#REF!</definedName>
    <definedName name="_2_0_F" hidden="1">#REF!</definedName>
    <definedName name="_Dist_Values" localSheetId="5" hidden="1">#REF!</definedName>
    <definedName name="_Dist_Values" localSheetId="7" hidden="1">#REF!</definedName>
    <definedName name="_Dist_Values" localSheetId="8" hidden="1">#REF!</definedName>
    <definedName name="_Dist_Values" localSheetId="9" hidden="1">#REF!</definedName>
    <definedName name="_Dist_Values" localSheetId="10" hidden="1">#REF!</definedName>
    <definedName name="_Dist_Values" localSheetId="11" hidden="1">#REF!</definedName>
    <definedName name="_Dist_Values" hidden="1">#REF!</definedName>
    <definedName name="_fi" localSheetId="5" hidden="1">#REF!</definedName>
    <definedName name="_fi" localSheetId="7" hidden="1">#REF!</definedName>
    <definedName name="_fi" localSheetId="9" hidden="1">#REF!</definedName>
    <definedName name="_fi" localSheetId="10" hidden="1">#REF!</definedName>
    <definedName name="_fi" localSheetId="11" hidden="1">#REF!</definedName>
    <definedName name="_fi" hidden="1">#REF!</definedName>
    <definedName name="_Fill" localSheetId="5" hidden="1">#REF!</definedName>
    <definedName name="_Fill" localSheetId="7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3" hidden="1">#REF!</definedName>
    <definedName name="_Fill" hidden="1">#REF!</definedName>
    <definedName name="_fill_" localSheetId="5" hidden="1">#REF!</definedName>
    <definedName name="_fill_" localSheetId="7" hidden="1">#REF!</definedName>
    <definedName name="_fill_" localSheetId="9" hidden="1">#REF!</definedName>
    <definedName name="_fill_" localSheetId="10" hidden="1">#REF!</definedName>
    <definedName name="_fill_" localSheetId="11" hidden="1">#REF!</definedName>
    <definedName name="_fill_" hidden="1">#REF!</definedName>
    <definedName name="_Key1" localSheetId="5" hidden="1">#REF!</definedName>
    <definedName name="_Key1" localSheetId="7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hidden="1">#REF!</definedName>
    <definedName name="_Key2" localSheetId="5" hidden="1">#REF!</definedName>
    <definedName name="_Key2" localSheetId="7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hidden="1">#REF!</definedName>
    <definedName name="_Order1" localSheetId="13" hidden="1">0</definedName>
    <definedName name="_Order1" hidden="1">255</definedName>
    <definedName name="_Order2" hidden="1">255</definedName>
    <definedName name="_Sort" localSheetId="5" hidden="1">#REF!</definedName>
    <definedName name="_Sort" localSheetId="7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3" hidden="1">#REF!</definedName>
    <definedName name="_Sort" hidden="1">#REF!</definedName>
    <definedName name="_Table1_In1" localSheetId="5" hidden="1">#REF!</definedName>
    <definedName name="_Table1_In1" localSheetId="7" hidden="1">#REF!</definedName>
    <definedName name="_Table1_In1" localSheetId="9" hidden="1">#REF!</definedName>
    <definedName name="_Table1_In1" localSheetId="10" hidden="1">#REF!</definedName>
    <definedName name="_Table1_In1" localSheetId="11" hidden="1">#REF!</definedName>
    <definedName name="_Table1_In1" hidden="1">#REF!</definedName>
    <definedName name="_Table1_Out" localSheetId="5" hidden="1">#REF!</definedName>
    <definedName name="_Table1_Out" localSheetId="7" hidden="1">#REF!</definedName>
    <definedName name="_Table1_Out" localSheetId="9" hidden="1">#REF!</definedName>
    <definedName name="_Table1_Out" localSheetId="10" hidden="1">#REF!</definedName>
    <definedName name="_Table1_Out" localSheetId="11" hidden="1">#REF!</definedName>
    <definedName name="_Table1_Out" hidden="1">#REF!</definedName>
    <definedName name="_Table2_In1" localSheetId="5" hidden="1">#REF!</definedName>
    <definedName name="_Table2_In1" localSheetId="7" hidden="1">#REF!</definedName>
    <definedName name="_Table2_In1" localSheetId="9" hidden="1">#REF!</definedName>
    <definedName name="_Table2_In1" localSheetId="10" hidden="1">#REF!</definedName>
    <definedName name="_Table2_In1" localSheetId="11" hidden="1">#REF!</definedName>
    <definedName name="_Table2_In1" hidden="1">#REF!</definedName>
    <definedName name="_Table2_In2" localSheetId="5" hidden="1">#REF!</definedName>
    <definedName name="_Table2_In2" localSheetId="7" hidden="1">#REF!</definedName>
    <definedName name="_Table2_In2" localSheetId="9" hidden="1">#REF!</definedName>
    <definedName name="_Table2_In2" localSheetId="10" hidden="1">#REF!</definedName>
    <definedName name="_Table2_In2" localSheetId="11" hidden="1">#REF!</definedName>
    <definedName name="_Table2_In2" hidden="1">#REF!</definedName>
    <definedName name="_Table2_Out" localSheetId="5" hidden="1">#REF!</definedName>
    <definedName name="_Table2_Out" localSheetId="7" hidden="1">#REF!</definedName>
    <definedName name="_Table2_Out" localSheetId="9" hidden="1">#REF!</definedName>
    <definedName name="_Table2_Out" localSheetId="10" hidden="1">#REF!</definedName>
    <definedName name="_Table2_Out" localSheetId="11" hidden="1">#REF!</definedName>
    <definedName name="_Table2_Out" hidden="1">#REF!</definedName>
    <definedName name="￥" localSheetId="7" hidden="1">{"発注準備",#N/A,FALSE,"Ｈ８発注表"}</definedName>
    <definedName name="￥" localSheetId="8" hidden="1">{"発注準備",#N/A,FALSE,"Ｈ８発注表"}</definedName>
    <definedName name="￥" localSheetId="9" hidden="1">{"発注準備",#N/A,FALSE,"Ｈ８発注表"}</definedName>
    <definedName name="￥" localSheetId="10" hidden="1">{"発注準備",#N/A,FALSE,"Ｈ８発注表"}</definedName>
    <definedName name="￥" hidden="1">{"発注準備",#N/A,FALSE,"Ｈ８発注表"}</definedName>
    <definedName name="a" hidden="1">{"変更準備",#N/A,FALSE,"Ｈ８発注表"}</definedName>
    <definedName name="A1_" localSheetId="5">#REF!</definedName>
    <definedName name="A1_" localSheetId="7">#REF!</definedName>
    <definedName name="A1_" localSheetId="9">#REF!</definedName>
    <definedName name="A1_" localSheetId="10">#REF!</definedName>
    <definedName name="A1_" localSheetId="11">#REF!</definedName>
    <definedName name="A1_">#REF!</definedName>
    <definedName name="A10_" localSheetId="5">#REF!</definedName>
    <definedName name="A10_" localSheetId="7">#REF!</definedName>
    <definedName name="A10_" localSheetId="9">#REF!</definedName>
    <definedName name="A10_" localSheetId="10">#REF!</definedName>
    <definedName name="A10_" localSheetId="11">#REF!</definedName>
    <definedName name="A10_">#REF!</definedName>
    <definedName name="A101_" localSheetId="5">#REF!</definedName>
    <definedName name="A101_" localSheetId="7">#REF!</definedName>
    <definedName name="A101_" localSheetId="9">#REF!</definedName>
    <definedName name="A101_" localSheetId="10">#REF!</definedName>
    <definedName name="A101_" localSheetId="11">#REF!</definedName>
    <definedName name="A101_">#REF!</definedName>
    <definedName name="A102_" localSheetId="5">#REF!</definedName>
    <definedName name="A102_" localSheetId="7">#REF!</definedName>
    <definedName name="A102_" localSheetId="9">#REF!</definedName>
    <definedName name="A102_" localSheetId="10">#REF!</definedName>
    <definedName name="A102_" localSheetId="11">#REF!</definedName>
    <definedName name="A102_">#REF!</definedName>
    <definedName name="A103_" localSheetId="5">#REF!</definedName>
    <definedName name="A103_" localSheetId="7">#REF!</definedName>
    <definedName name="A103_" localSheetId="9">#REF!</definedName>
    <definedName name="A103_" localSheetId="10">#REF!</definedName>
    <definedName name="A103_" localSheetId="11">#REF!</definedName>
    <definedName name="A103_">#REF!</definedName>
    <definedName name="A104_" localSheetId="5">#REF!</definedName>
    <definedName name="A104_" localSheetId="7">#REF!</definedName>
    <definedName name="A104_" localSheetId="9">#REF!</definedName>
    <definedName name="A104_" localSheetId="10">#REF!</definedName>
    <definedName name="A104_" localSheetId="11">#REF!</definedName>
    <definedName name="A104_">#REF!</definedName>
    <definedName name="A105_" localSheetId="5">#REF!</definedName>
    <definedName name="A105_" localSheetId="7">#REF!</definedName>
    <definedName name="A105_" localSheetId="9">#REF!</definedName>
    <definedName name="A105_" localSheetId="10">#REF!</definedName>
    <definedName name="A105_" localSheetId="11">#REF!</definedName>
    <definedName name="A105_">#REF!</definedName>
    <definedName name="A106_" localSheetId="5">#REF!</definedName>
    <definedName name="A106_" localSheetId="7">#REF!</definedName>
    <definedName name="A106_" localSheetId="9">#REF!</definedName>
    <definedName name="A106_" localSheetId="10">#REF!</definedName>
    <definedName name="A106_" localSheetId="11">#REF!</definedName>
    <definedName name="A106_">#REF!</definedName>
    <definedName name="A107_" localSheetId="5">#REF!</definedName>
    <definedName name="A107_" localSheetId="7">#REF!</definedName>
    <definedName name="A107_" localSheetId="9">#REF!</definedName>
    <definedName name="A107_" localSheetId="10">#REF!</definedName>
    <definedName name="A107_" localSheetId="11">#REF!</definedName>
    <definedName name="A107_">#REF!</definedName>
    <definedName name="A108_" localSheetId="5">#REF!</definedName>
    <definedName name="A108_" localSheetId="7">#REF!</definedName>
    <definedName name="A108_" localSheetId="9">#REF!</definedName>
    <definedName name="A108_" localSheetId="10">#REF!</definedName>
    <definedName name="A108_" localSheetId="11">#REF!</definedName>
    <definedName name="A108_">#REF!</definedName>
    <definedName name="A109_" localSheetId="5">#REF!</definedName>
    <definedName name="A109_" localSheetId="7">#REF!</definedName>
    <definedName name="A109_" localSheetId="9">#REF!</definedName>
    <definedName name="A109_" localSheetId="10">#REF!</definedName>
    <definedName name="A109_" localSheetId="11">#REF!</definedName>
    <definedName name="A109_">#REF!</definedName>
    <definedName name="A11_" localSheetId="5">#REF!</definedName>
    <definedName name="A11_" localSheetId="7">#REF!</definedName>
    <definedName name="A11_" localSheetId="9">#REF!</definedName>
    <definedName name="A11_" localSheetId="10">#REF!</definedName>
    <definedName name="A11_" localSheetId="11">#REF!</definedName>
    <definedName name="A11_">#REF!</definedName>
    <definedName name="A110_" localSheetId="5">#REF!</definedName>
    <definedName name="A110_" localSheetId="7">#REF!</definedName>
    <definedName name="A110_" localSheetId="9">#REF!</definedName>
    <definedName name="A110_" localSheetId="10">#REF!</definedName>
    <definedName name="A110_" localSheetId="11">#REF!</definedName>
    <definedName name="A110_">#REF!</definedName>
    <definedName name="A111_" localSheetId="5">#REF!</definedName>
    <definedName name="A111_" localSheetId="7">#REF!</definedName>
    <definedName name="A111_" localSheetId="9">#REF!</definedName>
    <definedName name="A111_" localSheetId="10">#REF!</definedName>
    <definedName name="A111_" localSheetId="11">#REF!</definedName>
    <definedName name="A111_">#REF!</definedName>
    <definedName name="A112_" localSheetId="5">#REF!</definedName>
    <definedName name="A112_" localSheetId="7">#REF!</definedName>
    <definedName name="A112_" localSheetId="9">#REF!</definedName>
    <definedName name="A112_" localSheetId="10">#REF!</definedName>
    <definedName name="A112_" localSheetId="11">#REF!</definedName>
    <definedName name="A112_">#REF!</definedName>
    <definedName name="A113_" localSheetId="5">#REF!</definedName>
    <definedName name="A113_" localSheetId="7">#REF!</definedName>
    <definedName name="A113_" localSheetId="9">#REF!</definedName>
    <definedName name="A113_" localSheetId="10">#REF!</definedName>
    <definedName name="A113_" localSheetId="11">#REF!</definedName>
    <definedName name="A113_">#REF!</definedName>
    <definedName name="A114_" localSheetId="5">#REF!</definedName>
    <definedName name="A114_" localSheetId="7">#REF!</definedName>
    <definedName name="A114_" localSheetId="9">#REF!</definedName>
    <definedName name="A114_" localSheetId="10">#REF!</definedName>
    <definedName name="A114_" localSheetId="11">#REF!</definedName>
    <definedName name="A114_">#REF!</definedName>
    <definedName name="A115_" localSheetId="5">#REF!</definedName>
    <definedName name="A115_" localSheetId="7">#REF!</definedName>
    <definedName name="A115_" localSheetId="9">#REF!</definedName>
    <definedName name="A115_" localSheetId="10">#REF!</definedName>
    <definedName name="A115_" localSheetId="11">#REF!</definedName>
    <definedName name="A115_">#REF!</definedName>
    <definedName name="A116_" localSheetId="5">#REF!</definedName>
    <definedName name="A116_" localSheetId="7">#REF!</definedName>
    <definedName name="A116_" localSheetId="9">#REF!</definedName>
    <definedName name="A116_" localSheetId="10">#REF!</definedName>
    <definedName name="A116_" localSheetId="11">#REF!</definedName>
    <definedName name="A116_">#REF!</definedName>
    <definedName name="A117_" localSheetId="5">#REF!</definedName>
    <definedName name="A117_" localSheetId="7">#REF!</definedName>
    <definedName name="A117_" localSheetId="9">#REF!</definedName>
    <definedName name="A117_" localSheetId="10">#REF!</definedName>
    <definedName name="A117_" localSheetId="11">#REF!</definedName>
    <definedName name="A117_">#REF!</definedName>
    <definedName name="A118_" localSheetId="5">#REF!</definedName>
    <definedName name="A118_" localSheetId="7">#REF!</definedName>
    <definedName name="A118_" localSheetId="9">#REF!</definedName>
    <definedName name="A118_" localSheetId="10">#REF!</definedName>
    <definedName name="A118_" localSheetId="11">#REF!</definedName>
    <definedName name="A118_">#REF!</definedName>
    <definedName name="A119_" localSheetId="5">#REF!</definedName>
    <definedName name="A119_" localSheetId="7">#REF!</definedName>
    <definedName name="A119_" localSheetId="9">#REF!</definedName>
    <definedName name="A119_" localSheetId="10">#REF!</definedName>
    <definedName name="A119_" localSheetId="11">#REF!</definedName>
    <definedName name="A119_">#REF!</definedName>
    <definedName name="A12_" localSheetId="5">#REF!</definedName>
    <definedName name="A12_" localSheetId="7">#REF!</definedName>
    <definedName name="A12_" localSheetId="9">#REF!</definedName>
    <definedName name="A12_" localSheetId="10">#REF!</definedName>
    <definedName name="A12_" localSheetId="11">#REF!</definedName>
    <definedName name="A12_">#REF!</definedName>
    <definedName name="A120_" localSheetId="5">#REF!</definedName>
    <definedName name="A120_" localSheetId="7">#REF!</definedName>
    <definedName name="A120_" localSheetId="9">#REF!</definedName>
    <definedName name="A120_" localSheetId="10">#REF!</definedName>
    <definedName name="A120_" localSheetId="11">#REF!</definedName>
    <definedName name="A120_">#REF!</definedName>
    <definedName name="A121_" localSheetId="5">#REF!</definedName>
    <definedName name="A121_" localSheetId="7">#REF!</definedName>
    <definedName name="A121_" localSheetId="9">#REF!</definedName>
    <definedName name="A121_" localSheetId="10">#REF!</definedName>
    <definedName name="A121_" localSheetId="11">#REF!</definedName>
    <definedName name="A121_">#REF!</definedName>
    <definedName name="A122_" localSheetId="5">#REF!</definedName>
    <definedName name="A122_" localSheetId="7">#REF!</definedName>
    <definedName name="A122_" localSheetId="9">#REF!</definedName>
    <definedName name="A122_" localSheetId="10">#REF!</definedName>
    <definedName name="A122_" localSheetId="11">#REF!</definedName>
    <definedName name="A122_">#REF!</definedName>
    <definedName name="A13_" localSheetId="5">#REF!</definedName>
    <definedName name="A13_" localSheetId="7">#REF!</definedName>
    <definedName name="A13_" localSheetId="9">#REF!</definedName>
    <definedName name="A13_" localSheetId="10">#REF!</definedName>
    <definedName name="A13_" localSheetId="11">#REF!</definedName>
    <definedName name="A13_">#REF!</definedName>
    <definedName name="A14_" localSheetId="5">#REF!</definedName>
    <definedName name="A14_" localSheetId="7">#REF!</definedName>
    <definedName name="A14_" localSheetId="9">#REF!</definedName>
    <definedName name="A14_" localSheetId="10">#REF!</definedName>
    <definedName name="A14_" localSheetId="11">#REF!</definedName>
    <definedName name="A14_">#REF!</definedName>
    <definedName name="A15_" localSheetId="5">#REF!</definedName>
    <definedName name="A15_" localSheetId="7">#REF!</definedName>
    <definedName name="A15_" localSheetId="9">#REF!</definedName>
    <definedName name="A15_" localSheetId="10">#REF!</definedName>
    <definedName name="A15_" localSheetId="11">#REF!</definedName>
    <definedName name="A15_">#REF!</definedName>
    <definedName name="A16_" localSheetId="5">#REF!</definedName>
    <definedName name="A16_" localSheetId="7">#REF!</definedName>
    <definedName name="A16_" localSheetId="9">#REF!</definedName>
    <definedName name="A16_" localSheetId="10">#REF!</definedName>
    <definedName name="A16_" localSheetId="11">#REF!</definedName>
    <definedName name="A16_">#REF!</definedName>
    <definedName name="A17_" localSheetId="5">#REF!</definedName>
    <definedName name="A17_" localSheetId="7">#REF!</definedName>
    <definedName name="A17_" localSheetId="9">#REF!</definedName>
    <definedName name="A17_" localSheetId="10">#REF!</definedName>
    <definedName name="A17_" localSheetId="11">#REF!</definedName>
    <definedName name="A17_">#REF!</definedName>
    <definedName name="A18_" localSheetId="5">#REF!</definedName>
    <definedName name="A18_" localSheetId="7">#REF!</definedName>
    <definedName name="A18_" localSheetId="9">#REF!</definedName>
    <definedName name="A18_" localSheetId="10">#REF!</definedName>
    <definedName name="A18_" localSheetId="11">#REF!</definedName>
    <definedName name="A18_">#REF!</definedName>
    <definedName name="A19_" localSheetId="5">#REF!</definedName>
    <definedName name="A19_" localSheetId="7">#REF!</definedName>
    <definedName name="A19_" localSheetId="9">#REF!</definedName>
    <definedName name="A19_" localSheetId="10">#REF!</definedName>
    <definedName name="A19_" localSheetId="11">#REF!</definedName>
    <definedName name="A19_">#REF!</definedName>
    <definedName name="A2_" localSheetId="5">#REF!</definedName>
    <definedName name="A2_" localSheetId="7">#REF!</definedName>
    <definedName name="A2_" localSheetId="9">#REF!</definedName>
    <definedName name="A2_" localSheetId="10">#REF!</definedName>
    <definedName name="A2_" localSheetId="11">#REF!</definedName>
    <definedName name="A2_">#REF!</definedName>
    <definedName name="A20_" localSheetId="5">#REF!</definedName>
    <definedName name="A20_" localSheetId="7">#REF!</definedName>
    <definedName name="A20_" localSheetId="9">#REF!</definedName>
    <definedName name="A20_" localSheetId="10">#REF!</definedName>
    <definedName name="A20_" localSheetId="11">#REF!</definedName>
    <definedName name="A20_">#REF!</definedName>
    <definedName name="A21_" localSheetId="5">#REF!</definedName>
    <definedName name="A21_" localSheetId="7">#REF!</definedName>
    <definedName name="A21_" localSheetId="9">#REF!</definedName>
    <definedName name="A21_" localSheetId="10">#REF!</definedName>
    <definedName name="A21_" localSheetId="11">#REF!</definedName>
    <definedName name="A21_">#REF!</definedName>
    <definedName name="A22_" localSheetId="5">#REF!</definedName>
    <definedName name="A22_" localSheetId="7">#REF!</definedName>
    <definedName name="A22_" localSheetId="9">#REF!</definedName>
    <definedName name="A22_" localSheetId="10">#REF!</definedName>
    <definedName name="A22_" localSheetId="11">#REF!</definedName>
    <definedName name="A22_">#REF!</definedName>
    <definedName name="A3_" localSheetId="5">#REF!</definedName>
    <definedName name="A3_" localSheetId="7">#REF!</definedName>
    <definedName name="A3_" localSheetId="9">#REF!</definedName>
    <definedName name="A3_" localSheetId="10">#REF!</definedName>
    <definedName name="A3_" localSheetId="11">#REF!</definedName>
    <definedName name="A3_">#REF!</definedName>
    <definedName name="A4_" localSheetId="5">#REF!</definedName>
    <definedName name="A4_" localSheetId="7">#REF!</definedName>
    <definedName name="A4_" localSheetId="9">#REF!</definedName>
    <definedName name="A4_" localSheetId="10">#REF!</definedName>
    <definedName name="A4_" localSheetId="11">#REF!</definedName>
    <definedName name="A4_">#REF!</definedName>
    <definedName name="A5_" localSheetId="5">#REF!</definedName>
    <definedName name="A5_" localSheetId="7">#REF!</definedName>
    <definedName name="A5_" localSheetId="9">#REF!</definedName>
    <definedName name="A5_" localSheetId="10">#REF!</definedName>
    <definedName name="A5_" localSheetId="11">#REF!</definedName>
    <definedName name="A5_">#REF!</definedName>
    <definedName name="A6_" localSheetId="5">#REF!</definedName>
    <definedName name="A6_" localSheetId="7">#REF!</definedName>
    <definedName name="A6_" localSheetId="9">#REF!</definedName>
    <definedName name="A6_" localSheetId="10">#REF!</definedName>
    <definedName name="A6_" localSheetId="11">#REF!</definedName>
    <definedName name="A6_">#REF!</definedName>
    <definedName name="A7_" localSheetId="5">#REF!</definedName>
    <definedName name="A7_" localSheetId="7">#REF!</definedName>
    <definedName name="A7_" localSheetId="9">#REF!</definedName>
    <definedName name="A7_" localSheetId="10">#REF!</definedName>
    <definedName name="A7_" localSheetId="11">#REF!</definedName>
    <definedName name="A7_">#REF!</definedName>
    <definedName name="A8_" localSheetId="5">#REF!</definedName>
    <definedName name="A8_" localSheetId="7">#REF!</definedName>
    <definedName name="A8_" localSheetId="9">#REF!</definedName>
    <definedName name="A8_" localSheetId="10">#REF!</definedName>
    <definedName name="A8_" localSheetId="11">#REF!</definedName>
    <definedName name="A8_">#REF!</definedName>
    <definedName name="A9_" localSheetId="5">#REF!</definedName>
    <definedName name="A9_" localSheetId="7">#REF!</definedName>
    <definedName name="A9_" localSheetId="9">#REF!</definedName>
    <definedName name="A9_" localSheetId="10">#REF!</definedName>
    <definedName name="A9_" localSheetId="11">#REF!</definedName>
    <definedName name="A9_">#REF!</definedName>
    <definedName name="AAA" localSheetId="7" hidden="1">{#N/A,#N/A,TRUE,"本工事費内訳表";#N/A,#N/A,TRUE,"A";#N/A,#N/A,TRUE,"B"}</definedName>
    <definedName name="AAA" localSheetId="8" hidden="1">{#N/A,#N/A,TRUE,"本工事費内訳表";#N/A,#N/A,TRUE,"A";#N/A,#N/A,TRUE,"B"}</definedName>
    <definedName name="AAA" localSheetId="9" hidden="1">{#N/A,#N/A,TRUE,"本工事費内訳表";#N/A,#N/A,TRUE,"A";#N/A,#N/A,TRUE,"B"}</definedName>
    <definedName name="AAA" localSheetId="10" hidden="1">{#N/A,#N/A,TRUE,"本工事費内訳表";#N/A,#N/A,TRUE,"A";#N/A,#N/A,TRUE,"B"}</definedName>
    <definedName name="AAA" hidden="1">{#N/A,#N/A,TRUE,"本工事費内訳表";#N/A,#N/A,TRUE,"A";#N/A,#N/A,TRUE,"B"}</definedName>
    <definedName name="aaaa" localSheetId="5" hidden="1">#REF!</definedName>
    <definedName name="aaaa" localSheetId="7" hidden="1">#REF!</definedName>
    <definedName name="aaaa" localSheetId="9" hidden="1">#REF!</definedName>
    <definedName name="aaaa" localSheetId="10" hidden="1">#REF!</definedName>
    <definedName name="aaaa" localSheetId="11" hidden="1">#REF!</definedName>
    <definedName name="aaaa" hidden="1">#REF!</definedName>
    <definedName name="aaaaaaa" localSheetId="5" hidden="1">#REF!</definedName>
    <definedName name="aaaaaaa" localSheetId="7" hidden="1">#REF!</definedName>
    <definedName name="aaaaaaa" localSheetId="8" hidden="1">#REF!</definedName>
    <definedName name="aaaaaaa" localSheetId="9" hidden="1">#REF!</definedName>
    <definedName name="aaaaaaa" localSheetId="10" hidden="1">#REF!</definedName>
    <definedName name="aaaaaaa" localSheetId="11" hidden="1">#REF!</definedName>
    <definedName name="aaaaaaa" hidden="1">#REF!</definedName>
    <definedName name="BB" localSheetId="7" hidden="1">{#N/A,#N/A,TRUE,"本工事費内訳表";#N/A,#N/A,TRUE,"A";#N/A,#N/A,TRUE,"B"}</definedName>
    <definedName name="BB" localSheetId="8" hidden="1">{#N/A,#N/A,TRUE,"本工事費内訳表";#N/A,#N/A,TRUE,"A";#N/A,#N/A,TRUE,"B"}</definedName>
    <definedName name="BB" localSheetId="9" hidden="1">{#N/A,#N/A,TRUE,"本工事費内訳表";#N/A,#N/A,TRUE,"A";#N/A,#N/A,TRUE,"B"}</definedName>
    <definedName name="BB" localSheetId="10" hidden="1">{#N/A,#N/A,TRUE,"本工事費内訳表";#N/A,#N/A,TRUE,"A";#N/A,#N/A,TRUE,"B"}</definedName>
    <definedName name="BB" hidden="1">{#N/A,#N/A,TRUE,"本工事費内訳表";#N/A,#N/A,TRUE,"A";#N/A,#N/A,TRUE,"B"}</definedName>
    <definedName name="D" localSheetId="7" hidden="1">{#N/A,#N/A,TRUE,"本工事費内訳表";#N/A,#N/A,TRUE,"A";#N/A,#N/A,TRUE,"B"}</definedName>
    <definedName name="D" localSheetId="8" hidden="1">{#N/A,#N/A,TRUE,"本工事費内訳表";#N/A,#N/A,TRUE,"A";#N/A,#N/A,TRUE,"B"}</definedName>
    <definedName name="D" localSheetId="9" hidden="1">{#N/A,#N/A,TRUE,"本工事費内訳表";#N/A,#N/A,TRUE,"A";#N/A,#N/A,TRUE,"B"}</definedName>
    <definedName name="D" localSheetId="10" hidden="1">{#N/A,#N/A,TRUE,"本工事費内訳表";#N/A,#N/A,TRUE,"A";#N/A,#N/A,TRUE,"B"}</definedName>
    <definedName name="D" hidden="1">{#N/A,#N/A,TRUE,"本工事費内訳表";#N/A,#N/A,TRUE,"A";#N/A,#N/A,TRUE,"B"}</definedName>
    <definedName name="DK" localSheetId="5">#REF!</definedName>
    <definedName name="DK" localSheetId="7">#REF!</definedName>
    <definedName name="DK" localSheetId="9">#REF!</definedName>
    <definedName name="DK" localSheetId="10">#REF!</definedName>
    <definedName name="DK" localSheetId="11">#REF!</definedName>
    <definedName name="DK">#REF!</definedName>
    <definedName name="E" localSheetId="7" hidden="1">{#N/A,#N/A,TRUE,"本工事費内訳表";#N/A,#N/A,TRUE,"A";#N/A,#N/A,TRUE,"B"}</definedName>
    <definedName name="E" localSheetId="8" hidden="1">{#N/A,#N/A,TRUE,"本工事費内訳表";#N/A,#N/A,TRUE,"A";#N/A,#N/A,TRUE,"B"}</definedName>
    <definedName name="E" localSheetId="9" hidden="1">{#N/A,#N/A,TRUE,"本工事費内訳表";#N/A,#N/A,TRUE,"A";#N/A,#N/A,TRUE,"B"}</definedName>
    <definedName name="E" localSheetId="10" hidden="1">{#N/A,#N/A,TRUE,"本工事費内訳表";#N/A,#N/A,TRUE,"A";#N/A,#N/A,TRUE,"B"}</definedName>
    <definedName name="E" hidden="1">{#N/A,#N/A,TRUE,"本工事費内訳表";#N/A,#N/A,TRUE,"A";#N/A,#N/A,TRUE,"B"}</definedName>
    <definedName name="F1_" localSheetId="5">#REF!</definedName>
    <definedName name="F1_" localSheetId="7">#REF!</definedName>
    <definedName name="F1_" localSheetId="9">#REF!</definedName>
    <definedName name="F1_" localSheetId="10">#REF!</definedName>
    <definedName name="F1_" localSheetId="11">#REF!</definedName>
    <definedName name="F1_">#REF!</definedName>
    <definedName name="F2_" localSheetId="5">#REF!</definedName>
    <definedName name="F2_" localSheetId="7">#REF!</definedName>
    <definedName name="F2_" localSheetId="9">#REF!</definedName>
    <definedName name="F2_" localSheetId="10">#REF!</definedName>
    <definedName name="F2_" localSheetId="11">#REF!</definedName>
    <definedName name="F2_">#REF!</definedName>
    <definedName name="F3_" localSheetId="5">#REF!</definedName>
    <definedName name="F3_" localSheetId="7">#REF!</definedName>
    <definedName name="F3_" localSheetId="9">#REF!</definedName>
    <definedName name="F3_" localSheetId="10">#REF!</definedName>
    <definedName name="F3_" localSheetId="11">#REF!</definedName>
    <definedName name="F3_">#REF!</definedName>
    <definedName name="g" localSheetId="5" hidden="1">#REF!</definedName>
    <definedName name="g" localSheetId="11" hidden="1">#REF!</definedName>
    <definedName name="g" hidden="1">#REF!</definedName>
    <definedName name="H7大内" localSheetId="7" hidden="1">{#N/A,#N/A,TRUE,"本工事費内訳表";#N/A,#N/A,TRUE,"A";#N/A,#N/A,TRUE,"B"}</definedName>
    <definedName name="H7大内" localSheetId="8" hidden="1">{#N/A,#N/A,TRUE,"本工事費内訳表";#N/A,#N/A,TRUE,"A";#N/A,#N/A,TRUE,"B"}</definedName>
    <definedName name="H7大内" localSheetId="9" hidden="1">{#N/A,#N/A,TRUE,"本工事費内訳表";#N/A,#N/A,TRUE,"A";#N/A,#N/A,TRUE,"B"}</definedName>
    <definedName name="H7大内" localSheetId="10" hidden="1">{#N/A,#N/A,TRUE,"本工事費内訳表";#N/A,#N/A,TRUE,"A";#N/A,#N/A,TRUE,"B"}</definedName>
    <definedName name="H7大内" hidden="1">{#N/A,#N/A,TRUE,"本工事費内訳表";#N/A,#N/A,TRUE,"A";#N/A,#N/A,TRUE,"B"}</definedName>
    <definedName name="ｋ" localSheetId="7" hidden="1">{#N/A,#N/A,FALSE,"土工";#N/A,#N/A,FALSE,"一般構造物 (1)";#N/A,#N/A,FALSE,"法面工";#N/A,#N/A,FALSE,"基礎工";#N/A,#N/A,FALSE,"仮設工";#N/A,#N/A,FALSE,"仮設工程表";#N/A,#N/A,FALSE,"土工用防護柵資料"}</definedName>
    <definedName name="ｋ" localSheetId="8" hidden="1">{#N/A,#N/A,FALSE,"土工";#N/A,#N/A,FALSE,"一般構造物 (1)";#N/A,#N/A,FALSE,"法面工";#N/A,#N/A,FALSE,"基礎工";#N/A,#N/A,FALSE,"仮設工";#N/A,#N/A,FALSE,"仮設工程表";#N/A,#N/A,FALSE,"土工用防護柵資料"}</definedName>
    <definedName name="ｋ" localSheetId="9" hidden="1">{#N/A,#N/A,FALSE,"土工";#N/A,#N/A,FALSE,"一般構造物 (1)";#N/A,#N/A,FALSE,"法面工";#N/A,#N/A,FALSE,"基礎工";#N/A,#N/A,FALSE,"仮設工";#N/A,#N/A,FALSE,"仮設工程表";#N/A,#N/A,FALSE,"土工用防護柵資料"}</definedName>
    <definedName name="ｋ" localSheetId="10" hidden="1">{#N/A,#N/A,FALSE,"土工";#N/A,#N/A,FALSE,"一般構造物 (1)";#N/A,#N/A,FALSE,"法面工";#N/A,#N/A,FALSE,"基礎工";#N/A,#N/A,FALSE,"仮設工";#N/A,#N/A,FALSE,"仮設工程表";#N/A,#N/A,FALSE,"土工用防護柵資料"}</definedName>
    <definedName name="ｋ" hidden="1">{#N/A,#N/A,FALSE,"土工";#N/A,#N/A,FALSE,"一般構造物 (1)";#N/A,#N/A,FALSE,"法面工";#N/A,#N/A,FALSE,"基礎工";#N/A,#N/A,FALSE,"仮設工";#N/A,#N/A,FALSE,"仮設工程表";#N/A,#N/A,FALSE,"土工用防護柵資料"}</definedName>
    <definedName name="nas" hidden="1">{"発注準備",#N/A,FALSE,"Ｈ８発注表"}</definedName>
    <definedName name="nasi" localSheetId="7" hidden="1">{"発注準備",#N/A,FALSE,"Ｈ８発注表"}</definedName>
    <definedName name="nasi" localSheetId="8" hidden="1">{"発注準備",#N/A,FALSE,"Ｈ８発注表"}</definedName>
    <definedName name="nasi" localSheetId="9" hidden="1">{"発注準備",#N/A,FALSE,"Ｈ８発注表"}</definedName>
    <definedName name="nasi" localSheetId="10" hidden="1">{"発注準備",#N/A,FALSE,"Ｈ８発注表"}</definedName>
    <definedName name="nasi" hidden="1">{"発注準備",#N/A,FALSE,"Ｈ８発注表"}</definedName>
    <definedName name="_xlnm.Print_Area" localSheetId="2">'1-1地下構造物 （2）仕様書表5-3-1対応'!$B$1:$V$169</definedName>
    <definedName name="_xlnm.Print_Area" localSheetId="1">'①-1地下構造物設計書対応'!$B$1:$V$156</definedName>
    <definedName name="_xlnm.Print_Area" localSheetId="3">'①-2杭基礎'!$B$1:$R$45</definedName>
    <definedName name="_xlnm.Print_Area" localSheetId="4">'②　外構撤去'!$A$1:$K$141</definedName>
    <definedName name="_xlnm.Print_Area" localSheetId="5">'②　外構撤去 (2)'!$A$1:$K$140</definedName>
    <definedName name="_xlnm.Print_Area" localSheetId="6">'③-1　1次掘削'!$B$2:$V$113</definedName>
    <definedName name="_xlnm.Print_Area" localSheetId="7">'③-2　1次掘削'!$A$1:$P$90</definedName>
    <definedName name="_xlnm.Print_Area" localSheetId="8">'④　2次掘削'!$A$1:$P$63</definedName>
    <definedName name="_xlnm.Print_Area" localSheetId="9">'⑤　埋戻し'!$B$2:$W$111</definedName>
    <definedName name="_xlnm.Print_Area" localSheetId="10">'⑥　最終整地'!$B$2:$W$110</definedName>
    <definedName name="_xlnm.Print_Area" localSheetId="12">'⑦土壌まとめ（修正）2019.11.20'!$C$2:$P$31</definedName>
    <definedName name="_xlnm.Print_Area" localSheetId="11">'⑦土壌まとめ'!$C$2:$P$31</definedName>
    <definedName name="_xlnm.Print_Area" localSheetId="13">'⑧　仮設工事'!$A$1:$F$92</definedName>
    <definedName name="ｑｑｑｑｑｑ" localSheetId="5" hidden="1">#REF!</definedName>
    <definedName name="ｑｑｑｑｑｑ" localSheetId="7" hidden="1">#REF!</definedName>
    <definedName name="ｑｑｑｑｑｑ" localSheetId="9" hidden="1">#REF!</definedName>
    <definedName name="ｑｑｑｑｑｑ" localSheetId="10" hidden="1">#REF!</definedName>
    <definedName name="ｑｑｑｑｑｑ" localSheetId="11" hidden="1">#REF!</definedName>
    <definedName name="ｑｑｑｑｑｑ" hidden="1">#REF!</definedName>
    <definedName name="RR" localSheetId="5">#REF!</definedName>
    <definedName name="RR" localSheetId="7">#REF!</definedName>
    <definedName name="RR" localSheetId="9">#REF!</definedName>
    <definedName name="RR" localSheetId="10">#REF!</definedName>
    <definedName name="RR" localSheetId="11">#REF!</definedName>
    <definedName name="RR">#REF!</definedName>
    <definedName name="SS" localSheetId="7" hidden="1">{#N/A,#N/A,TRUE,"本工事費内訳表";#N/A,#N/A,TRUE,"A";#N/A,#N/A,TRUE,"B"}</definedName>
    <definedName name="SS" localSheetId="8" hidden="1">{#N/A,#N/A,TRUE,"本工事費内訳表";#N/A,#N/A,TRUE,"A";#N/A,#N/A,TRUE,"B"}</definedName>
    <definedName name="SS" localSheetId="9" hidden="1">{#N/A,#N/A,TRUE,"本工事費内訳表";#N/A,#N/A,TRUE,"A";#N/A,#N/A,TRUE,"B"}</definedName>
    <definedName name="SS" localSheetId="10" hidden="1">{#N/A,#N/A,TRUE,"本工事費内訳表";#N/A,#N/A,TRUE,"A";#N/A,#N/A,TRUE,"B"}</definedName>
    <definedName name="SS" hidden="1">{#N/A,#N/A,TRUE,"本工事費内訳表";#N/A,#N/A,TRUE,"A";#N/A,#N/A,TRUE,"B"}</definedName>
    <definedName name="SS." localSheetId="5" hidden="1">#REF!</definedName>
    <definedName name="SS." localSheetId="7" hidden="1">#REF!</definedName>
    <definedName name="SS." localSheetId="9" hidden="1">#REF!</definedName>
    <definedName name="SS." localSheetId="10" hidden="1">#REF!</definedName>
    <definedName name="SS." localSheetId="11" hidden="1">#REF!</definedName>
    <definedName name="SS." hidden="1">#REF!</definedName>
    <definedName name="sss" localSheetId="7" hidden="1">{#N/A,#N/A,TRUE,"本工事費内訳表";#N/A,#N/A,TRUE,"A";#N/A,#N/A,TRUE,"B"}</definedName>
    <definedName name="sss" localSheetId="8" hidden="1">{#N/A,#N/A,TRUE,"本工事費内訳表";#N/A,#N/A,TRUE,"A";#N/A,#N/A,TRUE,"B"}</definedName>
    <definedName name="sss" localSheetId="9" hidden="1">{#N/A,#N/A,TRUE,"本工事費内訳表";#N/A,#N/A,TRUE,"A";#N/A,#N/A,TRUE,"B"}</definedName>
    <definedName name="sss" localSheetId="10" hidden="1">{#N/A,#N/A,TRUE,"本工事費内訳表";#N/A,#N/A,TRUE,"A";#N/A,#N/A,TRUE,"B"}</definedName>
    <definedName name="sss" hidden="1">{#N/A,#N/A,TRUE,"本工事費内訳表";#N/A,#N/A,TRUE,"A";#N/A,#N/A,TRUE,"B"}</definedName>
    <definedName name="T" localSheetId="7" hidden="1">{#N/A,#N/A,TRUE,"本工事費内訳表";#N/A,#N/A,TRUE,"A";#N/A,#N/A,TRUE,"B"}</definedName>
    <definedName name="T" localSheetId="8" hidden="1">{#N/A,#N/A,TRUE,"本工事費内訳表";#N/A,#N/A,TRUE,"A";#N/A,#N/A,TRUE,"B"}</definedName>
    <definedName name="T" localSheetId="9" hidden="1">{#N/A,#N/A,TRUE,"本工事費内訳表";#N/A,#N/A,TRUE,"A";#N/A,#N/A,TRUE,"B"}</definedName>
    <definedName name="T" localSheetId="10" hidden="1">{#N/A,#N/A,TRUE,"本工事費内訳表";#N/A,#N/A,TRUE,"A";#N/A,#N/A,TRUE,"B"}</definedName>
    <definedName name="T" hidden="1">{#N/A,#N/A,TRUE,"本工事費内訳表";#N/A,#N/A,TRUE,"A";#N/A,#N/A,TRUE,"B"}</definedName>
    <definedName name="TBL" localSheetId="5">#REF!</definedName>
    <definedName name="TBL" localSheetId="7">#REF!</definedName>
    <definedName name="TBL" localSheetId="9">#REF!</definedName>
    <definedName name="TBL" localSheetId="10">#REF!</definedName>
    <definedName name="TBL" localSheetId="11">#REF!</definedName>
    <definedName name="TBL">#REF!</definedName>
    <definedName name="TT" localSheetId="7" hidden="1">{#N/A,#N/A,TRUE,"本工事費内訳表";#N/A,#N/A,TRUE,"A";#N/A,#N/A,TRUE,"B"}</definedName>
    <definedName name="TT" localSheetId="8" hidden="1">{#N/A,#N/A,TRUE,"本工事費内訳表";#N/A,#N/A,TRUE,"A";#N/A,#N/A,TRUE,"B"}</definedName>
    <definedName name="TT" localSheetId="9" hidden="1">{#N/A,#N/A,TRUE,"本工事費内訳表";#N/A,#N/A,TRUE,"A";#N/A,#N/A,TRUE,"B"}</definedName>
    <definedName name="TT" localSheetId="10" hidden="1">{#N/A,#N/A,TRUE,"本工事費内訳表";#N/A,#N/A,TRUE,"A";#N/A,#N/A,TRUE,"B"}</definedName>
    <definedName name="TT" hidden="1">{#N/A,#N/A,TRUE,"本工事費内訳表";#N/A,#N/A,TRUE,"A";#N/A,#N/A,TRUE,"B"}</definedName>
    <definedName name="wrn.工程算出資料." localSheetId="7" hidden="1">{#N/A,#N/A,FALSE,"土工";#N/A,#N/A,FALSE,"一般構造物 (1)";#N/A,#N/A,FALSE,"法面工";#N/A,#N/A,FALSE,"基礎工";#N/A,#N/A,FALSE,"仮設工";#N/A,#N/A,FALSE,"仮設工程表";#N/A,#N/A,FALSE,"土工用防護柵資料"}</definedName>
    <definedName name="wrn.工程算出資料." localSheetId="8" hidden="1">{#N/A,#N/A,FALSE,"土工";#N/A,#N/A,FALSE,"一般構造物 (1)";#N/A,#N/A,FALSE,"法面工";#N/A,#N/A,FALSE,"基礎工";#N/A,#N/A,FALSE,"仮設工";#N/A,#N/A,FALSE,"仮設工程表";#N/A,#N/A,FALSE,"土工用防護柵資料"}</definedName>
    <definedName name="wrn.工程算出資料." localSheetId="9" hidden="1">{#N/A,#N/A,FALSE,"土工";#N/A,#N/A,FALSE,"一般構造物 (1)";#N/A,#N/A,FALSE,"法面工";#N/A,#N/A,FALSE,"基礎工";#N/A,#N/A,FALSE,"仮設工";#N/A,#N/A,FALSE,"仮設工程表";#N/A,#N/A,FALSE,"土工用防護柵資料"}</definedName>
    <definedName name="wrn.工程算出資料." localSheetId="10" hidden="1">{#N/A,#N/A,FALSE,"土工";#N/A,#N/A,FALSE,"一般構造物 (1)";#N/A,#N/A,FALSE,"法面工";#N/A,#N/A,FALSE,"基礎工";#N/A,#N/A,FALSE,"仮設工";#N/A,#N/A,FALSE,"仮設工程表";#N/A,#N/A,FALSE,"土工用防護柵資料"}</definedName>
    <definedName name="wrn.工程算出資料." hidden="1">{#N/A,#N/A,FALSE,"土工";#N/A,#N/A,FALSE,"一般構造物 (1)";#N/A,#N/A,FALSE,"法面工";#N/A,#N/A,FALSE,"基礎工";#N/A,#N/A,FALSE,"仮設工";#N/A,#N/A,FALSE,"仮設工程表";#N/A,#N/A,FALSE,"土工用防護柵資料"}</definedName>
    <definedName name="wrn.多摩数量計算書." localSheetId="7" hidden="1">{#N/A,#N/A,FALSE,"整地工　１";#N/A,#N/A,FALSE,"整地工　２";#N/A,#N/A,FALSE,"整地工　３";#N/A,#N/A,FALSE,"整地工　４";#N/A,#N/A,FALSE,"整地工　５";#N/A,#N/A,FALSE,"道路工　１";#N/A,#N/A,FALSE,"道路工　２";#N/A,#N/A,FALSE,"道路工　３";#N/A,#N/A,FALSE,"道路工　４";#N/A,#N/A,FALSE,"道路工　５";#N/A,#N/A,FALSE,"舗装工他"}</definedName>
    <definedName name="wrn.多摩数量計算書." localSheetId="8" hidden="1">{#N/A,#N/A,FALSE,"整地工　１";#N/A,#N/A,FALSE,"整地工　２";#N/A,#N/A,FALSE,"整地工　３";#N/A,#N/A,FALSE,"整地工　４";#N/A,#N/A,FALSE,"整地工　５";#N/A,#N/A,FALSE,"道路工　１";#N/A,#N/A,FALSE,"道路工　２";#N/A,#N/A,FALSE,"道路工　３";#N/A,#N/A,FALSE,"道路工　４";#N/A,#N/A,FALSE,"道路工　５";#N/A,#N/A,FALSE,"舗装工他"}</definedName>
    <definedName name="wrn.多摩数量計算書." localSheetId="9" hidden="1">{#N/A,#N/A,FALSE,"整地工　１";#N/A,#N/A,FALSE,"整地工　２";#N/A,#N/A,FALSE,"整地工　３";#N/A,#N/A,FALSE,"整地工　４";#N/A,#N/A,FALSE,"整地工　５";#N/A,#N/A,FALSE,"道路工　１";#N/A,#N/A,FALSE,"道路工　２";#N/A,#N/A,FALSE,"道路工　３";#N/A,#N/A,FALSE,"道路工　４";#N/A,#N/A,FALSE,"道路工　５";#N/A,#N/A,FALSE,"舗装工他"}</definedName>
    <definedName name="wrn.多摩数量計算書." localSheetId="10" hidden="1">{#N/A,#N/A,FALSE,"整地工　１";#N/A,#N/A,FALSE,"整地工　２";#N/A,#N/A,FALSE,"整地工　３";#N/A,#N/A,FALSE,"整地工　４";#N/A,#N/A,FALSE,"整地工　５";#N/A,#N/A,FALSE,"道路工　１";#N/A,#N/A,FALSE,"道路工　２";#N/A,#N/A,FALSE,"道路工　３";#N/A,#N/A,FALSE,"道路工　４";#N/A,#N/A,FALSE,"道路工　５";#N/A,#N/A,FALSE,"舗装工他"}</definedName>
    <definedName name="wrn.多摩数量計算書." hidden="1">{#N/A,#N/A,FALSE,"整地工　１";#N/A,#N/A,FALSE,"整地工　２";#N/A,#N/A,FALSE,"整地工　３";#N/A,#N/A,FALSE,"整地工　４";#N/A,#N/A,FALSE,"整地工　５";#N/A,#N/A,FALSE,"道路工　１";#N/A,#N/A,FALSE,"道路工　２";#N/A,#N/A,FALSE,"道路工　３";#N/A,#N/A,FALSE,"道路工　４";#N/A,#N/A,FALSE,"道路工　５";#N/A,#N/A,FALSE,"舗装工他"}</definedName>
    <definedName name="wrn.発注準備." localSheetId="7" hidden="1">{"発注準備",#N/A,FALSE,"Ｈ８発注表"}</definedName>
    <definedName name="wrn.発注準備." localSheetId="8" hidden="1">{"発注準備",#N/A,FALSE,"Ｈ８発注表"}</definedName>
    <definedName name="wrn.発注準備." localSheetId="9" hidden="1">{"発注準備",#N/A,FALSE,"Ｈ８発注表"}</definedName>
    <definedName name="wrn.発注準備." localSheetId="10" hidden="1">{"発注準備",#N/A,FALSE,"Ｈ８発注表"}</definedName>
    <definedName name="wrn.発注準備." hidden="1">{"発注準備",#N/A,FALSE,"Ｈ８発注表"}</definedName>
    <definedName name="wrn.変更準備." localSheetId="7" hidden="1">{"変更準備",#N/A,FALSE,"Ｈ８発注表"}</definedName>
    <definedName name="wrn.変更準備." localSheetId="8" hidden="1">{"変更準備",#N/A,FALSE,"Ｈ８発注表"}</definedName>
    <definedName name="wrn.変更準備." localSheetId="9" hidden="1">{"変更準備",#N/A,FALSE,"Ｈ８発注表"}</definedName>
    <definedName name="wrn.変更準備." localSheetId="10" hidden="1">{"変更準備",#N/A,FALSE,"Ｈ８発注表"}</definedName>
    <definedName name="wrn.変更準備." hidden="1">{"変更準備",#N/A,FALSE,"Ｈ８発注表"}</definedName>
    <definedName name="wrn.保津積算." localSheetId="7" hidden="1">{#N/A,#N/A,TRUE,"本工事費内訳表";#N/A,#N/A,TRUE,"A";#N/A,#N/A,TRUE,"B"}</definedName>
    <definedName name="wrn.保津積算." localSheetId="8" hidden="1">{#N/A,#N/A,TRUE,"本工事費内訳表";#N/A,#N/A,TRUE,"A";#N/A,#N/A,TRUE,"B"}</definedName>
    <definedName name="wrn.保津積算." localSheetId="9" hidden="1">{#N/A,#N/A,TRUE,"本工事費内訳表";#N/A,#N/A,TRUE,"A";#N/A,#N/A,TRUE,"B"}</definedName>
    <definedName name="wrn.保津積算." localSheetId="10" hidden="1">{#N/A,#N/A,TRUE,"本工事費内訳表";#N/A,#N/A,TRUE,"A";#N/A,#N/A,TRUE,"B"}</definedName>
    <definedName name="wrn.保津積算." hidden="1">{#N/A,#N/A,TRUE,"本工事費内訳表";#N/A,#N/A,TRUE,"A";#N/A,#N/A,TRUE,"B"}</definedName>
    <definedName name="X1_" localSheetId="5">#REF!</definedName>
    <definedName name="X1_" localSheetId="7">#REF!</definedName>
    <definedName name="X1_" localSheetId="9">#REF!</definedName>
    <definedName name="X1_" localSheetId="10">#REF!</definedName>
    <definedName name="X1_" localSheetId="11">#REF!</definedName>
    <definedName name="X1_">#REF!</definedName>
    <definedName name="X10_" localSheetId="5">#REF!</definedName>
    <definedName name="X10_" localSheetId="7">#REF!</definedName>
    <definedName name="X10_" localSheetId="9">#REF!</definedName>
    <definedName name="X10_" localSheetId="10">#REF!</definedName>
    <definedName name="X10_" localSheetId="11">#REF!</definedName>
    <definedName name="X10_">#REF!</definedName>
    <definedName name="X101_" localSheetId="5">#REF!</definedName>
    <definedName name="X101_" localSheetId="7">#REF!</definedName>
    <definedName name="X101_" localSheetId="9">#REF!</definedName>
    <definedName name="X101_" localSheetId="10">#REF!</definedName>
    <definedName name="X101_" localSheetId="11">#REF!</definedName>
    <definedName name="X101_">#REF!</definedName>
    <definedName name="X102_" localSheetId="5">#REF!</definedName>
    <definedName name="X102_" localSheetId="7">#REF!</definedName>
    <definedName name="X102_" localSheetId="9">#REF!</definedName>
    <definedName name="X102_" localSheetId="10">#REF!</definedName>
    <definedName name="X102_" localSheetId="11">#REF!</definedName>
    <definedName name="X102_">#REF!</definedName>
    <definedName name="X103_" localSheetId="5">#REF!</definedName>
    <definedName name="X103_" localSheetId="7">#REF!</definedName>
    <definedName name="X103_" localSheetId="9">#REF!</definedName>
    <definedName name="X103_" localSheetId="10">#REF!</definedName>
    <definedName name="X103_" localSheetId="11">#REF!</definedName>
    <definedName name="X103_">#REF!</definedName>
    <definedName name="X104_" localSheetId="5">#REF!</definedName>
    <definedName name="X104_" localSheetId="7">#REF!</definedName>
    <definedName name="X104_" localSheetId="9">#REF!</definedName>
    <definedName name="X104_" localSheetId="10">#REF!</definedName>
    <definedName name="X104_" localSheetId="11">#REF!</definedName>
    <definedName name="X104_">#REF!</definedName>
    <definedName name="X105_" localSheetId="5">#REF!</definedName>
    <definedName name="X105_" localSheetId="7">#REF!</definedName>
    <definedName name="X105_" localSheetId="9">#REF!</definedName>
    <definedName name="X105_" localSheetId="10">#REF!</definedName>
    <definedName name="X105_" localSheetId="11">#REF!</definedName>
    <definedName name="X105_">#REF!</definedName>
    <definedName name="X106_" localSheetId="5">#REF!</definedName>
    <definedName name="X106_" localSheetId="7">#REF!</definedName>
    <definedName name="X106_" localSheetId="9">#REF!</definedName>
    <definedName name="X106_" localSheetId="10">#REF!</definedName>
    <definedName name="X106_" localSheetId="11">#REF!</definedName>
    <definedName name="X106_">#REF!</definedName>
    <definedName name="X107_" localSheetId="5">#REF!</definedName>
    <definedName name="X107_" localSheetId="7">#REF!</definedName>
    <definedName name="X107_" localSheetId="9">#REF!</definedName>
    <definedName name="X107_" localSheetId="10">#REF!</definedName>
    <definedName name="X107_" localSheetId="11">#REF!</definedName>
    <definedName name="X107_">#REF!</definedName>
    <definedName name="X108_" localSheetId="5">#REF!</definedName>
    <definedName name="X108_" localSheetId="7">#REF!</definedName>
    <definedName name="X108_" localSheetId="9">#REF!</definedName>
    <definedName name="X108_" localSheetId="10">#REF!</definedName>
    <definedName name="X108_" localSheetId="11">#REF!</definedName>
    <definedName name="X108_">#REF!</definedName>
    <definedName name="X109_" localSheetId="5">#REF!</definedName>
    <definedName name="X109_" localSheetId="7">#REF!</definedName>
    <definedName name="X109_" localSheetId="9">#REF!</definedName>
    <definedName name="X109_" localSheetId="10">#REF!</definedName>
    <definedName name="X109_" localSheetId="11">#REF!</definedName>
    <definedName name="X109_">#REF!</definedName>
    <definedName name="X11_" localSheetId="5">#REF!</definedName>
    <definedName name="X11_" localSheetId="7">#REF!</definedName>
    <definedName name="X11_" localSheetId="9">#REF!</definedName>
    <definedName name="X11_" localSheetId="10">#REF!</definedName>
    <definedName name="X11_" localSheetId="11">#REF!</definedName>
    <definedName name="X11_">#REF!</definedName>
    <definedName name="X110_" localSheetId="5">#REF!</definedName>
    <definedName name="X110_" localSheetId="7">#REF!</definedName>
    <definedName name="X110_" localSheetId="9">#REF!</definedName>
    <definedName name="X110_" localSheetId="10">#REF!</definedName>
    <definedName name="X110_" localSheetId="11">#REF!</definedName>
    <definedName name="X110_">#REF!</definedName>
    <definedName name="X111_" localSheetId="5">#REF!</definedName>
    <definedName name="X111_" localSheetId="7">#REF!</definedName>
    <definedName name="X111_" localSheetId="9">#REF!</definedName>
    <definedName name="X111_" localSheetId="10">#REF!</definedName>
    <definedName name="X111_" localSheetId="11">#REF!</definedName>
    <definedName name="X111_">#REF!</definedName>
    <definedName name="X112_" localSheetId="5">#REF!</definedName>
    <definedName name="X112_" localSheetId="7">#REF!</definedName>
    <definedName name="X112_" localSheetId="9">#REF!</definedName>
    <definedName name="X112_" localSheetId="10">#REF!</definedName>
    <definedName name="X112_" localSheetId="11">#REF!</definedName>
    <definedName name="X112_">#REF!</definedName>
    <definedName name="X113_" localSheetId="5">#REF!</definedName>
    <definedName name="X113_" localSheetId="7">#REF!</definedName>
    <definedName name="X113_" localSheetId="9">#REF!</definedName>
    <definedName name="X113_" localSheetId="10">#REF!</definedName>
    <definedName name="X113_" localSheetId="11">#REF!</definedName>
    <definedName name="X113_">#REF!</definedName>
    <definedName name="X114_" localSheetId="5">#REF!</definedName>
    <definedName name="X114_" localSheetId="7">#REF!</definedName>
    <definedName name="X114_" localSheetId="9">#REF!</definedName>
    <definedName name="X114_" localSheetId="10">#REF!</definedName>
    <definedName name="X114_" localSheetId="11">#REF!</definedName>
    <definedName name="X114_">#REF!</definedName>
    <definedName name="X115_" localSheetId="5">#REF!</definedName>
    <definedName name="X115_" localSheetId="7">#REF!</definedName>
    <definedName name="X115_" localSheetId="9">#REF!</definedName>
    <definedName name="X115_" localSheetId="10">#REF!</definedName>
    <definedName name="X115_" localSheetId="11">#REF!</definedName>
    <definedName name="X115_">#REF!</definedName>
    <definedName name="X116_" localSheetId="5">#REF!</definedName>
    <definedName name="X116_" localSheetId="7">#REF!</definedName>
    <definedName name="X116_" localSheetId="9">#REF!</definedName>
    <definedName name="X116_" localSheetId="10">#REF!</definedName>
    <definedName name="X116_" localSheetId="11">#REF!</definedName>
    <definedName name="X116_">#REF!</definedName>
    <definedName name="X117_" localSheetId="5">#REF!</definedName>
    <definedName name="X117_" localSheetId="7">#REF!</definedName>
    <definedName name="X117_" localSheetId="9">#REF!</definedName>
    <definedName name="X117_" localSheetId="10">#REF!</definedName>
    <definedName name="X117_" localSheetId="11">#REF!</definedName>
    <definedName name="X117_">#REF!</definedName>
    <definedName name="X118_" localSheetId="5">#REF!</definedName>
    <definedName name="X118_" localSheetId="7">#REF!</definedName>
    <definedName name="X118_" localSheetId="9">#REF!</definedName>
    <definedName name="X118_" localSheetId="10">#REF!</definedName>
    <definedName name="X118_" localSheetId="11">#REF!</definedName>
    <definedName name="X118_">#REF!</definedName>
    <definedName name="X119_" localSheetId="5">#REF!</definedName>
    <definedName name="X119_" localSheetId="7">#REF!</definedName>
    <definedName name="X119_" localSheetId="9">#REF!</definedName>
    <definedName name="X119_" localSheetId="10">#REF!</definedName>
    <definedName name="X119_" localSheetId="11">#REF!</definedName>
    <definedName name="X119_">#REF!</definedName>
    <definedName name="X12_" localSheetId="5">#REF!</definedName>
    <definedName name="X12_" localSheetId="7">#REF!</definedName>
    <definedName name="X12_" localSheetId="9">#REF!</definedName>
    <definedName name="X12_" localSheetId="10">#REF!</definedName>
    <definedName name="X12_" localSheetId="11">#REF!</definedName>
    <definedName name="X12_">#REF!</definedName>
    <definedName name="X120_" localSheetId="5">#REF!</definedName>
    <definedName name="X120_" localSheetId="7">#REF!</definedName>
    <definedName name="X120_" localSheetId="9">#REF!</definedName>
    <definedName name="X120_" localSheetId="10">#REF!</definedName>
    <definedName name="X120_" localSheetId="11">#REF!</definedName>
    <definedName name="X120_">#REF!</definedName>
    <definedName name="X121_" localSheetId="5">#REF!</definedName>
    <definedName name="X121_" localSheetId="7">#REF!</definedName>
    <definedName name="X121_" localSheetId="9">#REF!</definedName>
    <definedName name="X121_" localSheetId="10">#REF!</definedName>
    <definedName name="X121_" localSheetId="11">#REF!</definedName>
    <definedName name="X121_">#REF!</definedName>
    <definedName name="X122_" localSheetId="5">#REF!</definedName>
    <definedName name="X122_" localSheetId="7">#REF!</definedName>
    <definedName name="X122_" localSheetId="9">#REF!</definedName>
    <definedName name="X122_" localSheetId="10">#REF!</definedName>
    <definedName name="X122_" localSheetId="11">#REF!</definedName>
    <definedName name="X122_">#REF!</definedName>
    <definedName name="X13_" localSheetId="5">#REF!</definedName>
    <definedName name="X13_" localSheetId="7">#REF!</definedName>
    <definedName name="X13_" localSheetId="9">#REF!</definedName>
    <definedName name="X13_" localSheetId="10">#REF!</definedName>
    <definedName name="X13_" localSheetId="11">#REF!</definedName>
    <definedName name="X13_">#REF!</definedName>
    <definedName name="X14_" localSheetId="5">#REF!</definedName>
    <definedName name="X14_" localSheetId="7">#REF!</definedName>
    <definedName name="X14_" localSheetId="9">#REF!</definedName>
    <definedName name="X14_" localSheetId="10">#REF!</definedName>
    <definedName name="X14_" localSheetId="11">#REF!</definedName>
    <definedName name="X14_">#REF!</definedName>
    <definedName name="X15_" localSheetId="5">#REF!</definedName>
    <definedName name="X15_" localSheetId="7">#REF!</definedName>
    <definedName name="X15_" localSheetId="9">#REF!</definedName>
    <definedName name="X15_" localSheetId="10">#REF!</definedName>
    <definedName name="X15_" localSheetId="11">#REF!</definedName>
    <definedName name="X15_">#REF!</definedName>
    <definedName name="X16_" localSheetId="5">#REF!</definedName>
    <definedName name="X16_" localSheetId="7">#REF!</definedName>
    <definedName name="X16_" localSheetId="9">#REF!</definedName>
    <definedName name="X16_" localSheetId="10">#REF!</definedName>
    <definedName name="X16_" localSheetId="11">#REF!</definedName>
    <definedName name="X16_">#REF!</definedName>
    <definedName name="X17_" localSheetId="5">#REF!</definedName>
    <definedName name="X17_" localSheetId="7">#REF!</definedName>
    <definedName name="X17_" localSheetId="9">#REF!</definedName>
    <definedName name="X17_" localSheetId="10">#REF!</definedName>
    <definedName name="X17_" localSheetId="11">#REF!</definedName>
    <definedName name="X17_">#REF!</definedName>
    <definedName name="X18_" localSheetId="5">#REF!</definedName>
    <definedName name="X18_" localSheetId="7">#REF!</definedName>
    <definedName name="X18_" localSheetId="9">#REF!</definedName>
    <definedName name="X18_" localSheetId="10">#REF!</definedName>
    <definedName name="X18_" localSheetId="11">#REF!</definedName>
    <definedName name="X18_">#REF!</definedName>
    <definedName name="X19_" localSheetId="5">#REF!</definedName>
    <definedName name="X19_" localSheetId="7">#REF!</definedName>
    <definedName name="X19_" localSheetId="9">#REF!</definedName>
    <definedName name="X19_" localSheetId="10">#REF!</definedName>
    <definedName name="X19_" localSheetId="11">#REF!</definedName>
    <definedName name="X19_">#REF!</definedName>
    <definedName name="X2_" localSheetId="5">#REF!</definedName>
    <definedName name="X2_" localSheetId="7">#REF!</definedName>
    <definedName name="X2_" localSheetId="9">#REF!</definedName>
    <definedName name="X2_" localSheetId="10">#REF!</definedName>
    <definedName name="X2_" localSheetId="11">#REF!</definedName>
    <definedName name="X2_">#REF!</definedName>
    <definedName name="X20_" localSheetId="5">#REF!</definedName>
    <definedName name="X20_" localSheetId="7">#REF!</definedName>
    <definedName name="X20_" localSheetId="9">#REF!</definedName>
    <definedName name="X20_" localSheetId="10">#REF!</definedName>
    <definedName name="X20_" localSheetId="11">#REF!</definedName>
    <definedName name="X20_">#REF!</definedName>
    <definedName name="X21_" localSheetId="5">#REF!</definedName>
    <definedName name="X21_" localSheetId="7">#REF!</definedName>
    <definedName name="X21_" localSheetId="9">#REF!</definedName>
    <definedName name="X21_" localSheetId="10">#REF!</definedName>
    <definedName name="X21_" localSheetId="11">#REF!</definedName>
    <definedName name="X21_">#REF!</definedName>
    <definedName name="X22_" localSheetId="5">#REF!</definedName>
    <definedName name="X22_" localSheetId="7">#REF!</definedName>
    <definedName name="X22_" localSheetId="9">#REF!</definedName>
    <definedName name="X22_" localSheetId="10">#REF!</definedName>
    <definedName name="X22_" localSheetId="11">#REF!</definedName>
    <definedName name="X22_">#REF!</definedName>
    <definedName name="X3_" localSheetId="5">#REF!</definedName>
    <definedName name="X3_" localSheetId="7">#REF!</definedName>
    <definedName name="X3_" localSheetId="9">#REF!</definedName>
    <definedName name="X3_" localSheetId="10">#REF!</definedName>
    <definedName name="X3_" localSheetId="11">#REF!</definedName>
    <definedName name="X3_">#REF!</definedName>
    <definedName name="X4_" localSheetId="5">#REF!</definedName>
    <definedName name="X4_" localSheetId="7">#REF!</definedName>
    <definedName name="X4_" localSheetId="9">#REF!</definedName>
    <definedName name="X4_" localSheetId="10">#REF!</definedName>
    <definedName name="X4_" localSheetId="11">#REF!</definedName>
    <definedName name="X4_">#REF!</definedName>
    <definedName name="X5_" localSheetId="5">#REF!</definedName>
    <definedName name="X5_" localSheetId="7">#REF!</definedName>
    <definedName name="X5_" localSheetId="9">#REF!</definedName>
    <definedName name="X5_" localSheetId="10">#REF!</definedName>
    <definedName name="X5_" localSheetId="11">#REF!</definedName>
    <definedName name="X5_">#REF!</definedName>
    <definedName name="X6_" localSheetId="5">#REF!</definedName>
    <definedName name="X6_" localSheetId="7">#REF!</definedName>
    <definedName name="X6_" localSheetId="9">#REF!</definedName>
    <definedName name="X6_" localSheetId="10">#REF!</definedName>
    <definedName name="X6_" localSheetId="11">#REF!</definedName>
    <definedName name="X6_">#REF!</definedName>
    <definedName name="X7_" localSheetId="5">#REF!</definedName>
    <definedName name="X7_" localSheetId="7">#REF!</definedName>
    <definedName name="X7_" localSheetId="9">#REF!</definedName>
    <definedName name="X7_" localSheetId="10">#REF!</definedName>
    <definedName name="X7_" localSheetId="11">#REF!</definedName>
    <definedName name="X7_">#REF!</definedName>
    <definedName name="X8_" localSheetId="5">#REF!</definedName>
    <definedName name="X8_" localSheetId="7">#REF!</definedName>
    <definedName name="X8_" localSheetId="9">#REF!</definedName>
    <definedName name="X8_" localSheetId="10">#REF!</definedName>
    <definedName name="X8_" localSheetId="11">#REF!</definedName>
    <definedName name="X8_">#REF!</definedName>
    <definedName name="X9_" localSheetId="5">#REF!</definedName>
    <definedName name="X9_" localSheetId="7">#REF!</definedName>
    <definedName name="X9_" localSheetId="9">#REF!</definedName>
    <definedName name="X9_" localSheetId="10">#REF!</definedName>
    <definedName name="X9_" localSheetId="11">#REF!</definedName>
    <definedName name="X9_">#REF!</definedName>
    <definedName name="xcqw" localSheetId="7" hidden="1">{#N/A,#N/A,TRUE,"本工事費内訳表";#N/A,#N/A,TRUE,"A";#N/A,#N/A,TRUE,"B"}</definedName>
    <definedName name="xcqw" localSheetId="8" hidden="1">{#N/A,#N/A,TRUE,"本工事費内訳表";#N/A,#N/A,TRUE,"A";#N/A,#N/A,TRUE,"B"}</definedName>
    <definedName name="xcqw" localSheetId="9" hidden="1">{#N/A,#N/A,TRUE,"本工事費内訳表";#N/A,#N/A,TRUE,"A";#N/A,#N/A,TRUE,"B"}</definedName>
    <definedName name="xcqw" localSheetId="10" hidden="1">{#N/A,#N/A,TRUE,"本工事費内訳表";#N/A,#N/A,TRUE,"A";#N/A,#N/A,TRUE,"B"}</definedName>
    <definedName name="xcqw" hidden="1">{#N/A,#N/A,TRUE,"本工事費内訳表";#N/A,#N/A,TRUE,"A";#N/A,#N/A,TRUE,"B"}</definedName>
    <definedName name="XX" localSheetId="7" hidden="1">{#N/A,#N/A,TRUE,"本工事費内訳表";#N/A,#N/A,TRUE,"A";#N/A,#N/A,TRUE,"B"}</definedName>
    <definedName name="XX" localSheetId="8" hidden="1">{#N/A,#N/A,TRUE,"本工事費内訳表";#N/A,#N/A,TRUE,"A";#N/A,#N/A,TRUE,"B"}</definedName>
    <definedName name="XX" localSheetId="9" hidden="1">{#N/A,#N/A,TRUE,"本工事費内訳表";#N/A,#N/A,TRUE,"A";#N/A,#N/A,TRUE,"B"}</definedName>
    <definedName name="XX" localSheetId="10" hidden="1">{#N/A,#N/A,TRUE,"本工事費内訳表";#N/A,#N/A,TRUE,"A";#N/A,#N/A,TRUE,"B"}</definedName>
    <definedName name="XX" hidden="1">{#N/A,#N/A,TRUE,"本工事費内訳表";#N/A,#N/A,TRUE,"A";#N/A,#N/A,TRUE,"B"}</definedName>
    <definedName name="Y1_" localSheetId="5">#REF!</definedName>
    <definedName name="Y1_" localSheetId="7">#REF!</definedName>
    <definedName name="Y1_" localSheetId="9">#REF!</definedName>
    <definedName name="Y1_" localSheetId="10">#REF!</definedName>
    <definedName name="Y1_" localSheetId="11">#REF!</definedName>
    <definedName name="Y1_">#REF!</definedName>
    <definedName name="Y10_" localSheetId="5">#REF!</definedName>
    <definedName name="Y10_" localSheetId="7">#REF!</definedName>
    <definedName name="Y10_" localSheetId="9">#REF!</definedName>
    <definedName name="Y10_" localSheetId="10">#REF!</definedName>
    <definedName name="Y10_" localSheetId="11">#REF!</definedName>
    <definedName name="Y10_">#REF!</definedName>
    <definedName name="Y101_" localSheetId="5">#REF!</definedName>
    <definedName name="Y101_" localSheetId="7">#REF!</definedName>
    <definedName name="Y101_" localSheetId="9">#REF!</definedName>
    <definedName name="Y101_" localSheetId="10">#REF!</definedName>
    <definedName name="Y101_" localSheetId="11">#REF!</definedName>
    <definedName name="Y101_">#REF!</definedName>
    <definedName name="Y102_" localSheetId="5">#REF!</definedName>
    <definedName name="Y102_" localSheetId="7">#REF!</definedName>
    <definedName name="Y102_" localSheetId="9">#REF!</definedName>
    <definedName name="Y102_" localSheetId="10">#REF!</definedName>
    <definedName name="Y102_" localSheetId="11">#REF!</definedName>
    <definedName name="Y102_">#REF!</definedName>
    <definedName name="Y103_" localSheetId="5">#REF!</definedName>
    <definedName name="Y103_" localSheetId="7">#REF!</definedName>
    <definedName name="Y103_" localSheetId="9">#REF!</definedName>
    <definedName name="Y103_" localSheetId="10">#REF!</definedName>
    <definedName name="Y103_" localSheetId="11">#REF!</definedName>
    <definedName name="Y103_">#REF!</definedName>
    <definedName name="Y104_" localSheetId="5">#REF!</definedName>
    <definedName name="Y104_" localSheetId="7">#REF!</definedName>
    <definedName name="Y104_" localSheetId="9">#REF!</definedName>
    <definedName name="Y104_" localSheetId="10">#REF!</definedName>
    <definedName name="Y104_" localSheetId="11">#REF!</definedName>
    <definedName name="Y104_">#REF!</definedName>
    <definedName name="Y105_" localSheetId="5">#REF!</definedName>
    <definedName name="Y105_" localSheetId="7">#REF!</definedName>
    <definedName name="Y105_" localSheetId="9">#REF!</definedName>
    <definedName name="Y105_" localSheetId="10">#REF!</definedName>
    <definedName name="Y105_" localSheetId="11">#REF!</definedName>
    <definedName name="Y105_">#REF!</definedName>
    <definedName name="Y106_" localSheetId="5">#REF!</definedName>
    <definedName name="Y106_" localSheetId="7">#REF!</definedName>
    <definedName name="Y106_" localSheetId="9">#REF!</definedName>
    <definedName name="Y106_" localSheetId="10">#REF!</definedName>
    <definedName name="Y106_" localSheetId="11">#REF!</definedName>
    <definedName name="Y106_">#REF!</definedName>
    <definedName name="Y107_" localSheetId="5">#REF!</definedName>
    <definedName name="Y107_" localSheetId="7">#REF!</definedName>
    <definedName name="Y107_" localSheetId="9">#REF!</definedName>
    <definedName name="Y107_" localSheetId="10">#REF!</definedName>
    <definedName name="Y107_" localSheetId="11">#REF!</definedName>
    <definedName name="Y107_">#REF!</definedName>
    <definedName name="Y108_" localSheetId="5">#REF!</definedName>
    <definedName name="Y108_" localSheetId="7">#REF!</definedName>
    <definedName name="Y108_" localSheetId="9">#REF!</definedName>
    <definedName name="Y108_" localSheetId="10">#REF!</definedName>
    <definedName name="Y108_" localSheetId="11">#REF!</definedName>
    <definedName name="Y108_">#REF!</definedName>
    <definedName name="Y109_" localSheetId="5">#REF!</definedName>
    <definedName name="Y109_" localSheetId="7">#REF!</definedName>
    <definedName name="Y109_" localSheetId="9">#REF!</definedName>
    <definedName name="Y109_" localSheetId="10">#REF!</definedName>
    <definedName name="Y109_" localSheetId="11">#REF!</definedName>
    <definedName name="Y109_">#REF!</definedName>
    <definedName name="Y11_" localSheetId="5">#REF!</definedName>
    <definedName name="Y11_" localSheetId="7">#REF!</definedName>
    <definedName name="Y11_" localSheetId="9">#REF!</definedName>
    <definedName name="Y11_" localSheetId="10">#REF!</definedName>
    <definedName name="Y11_" localSheetId="11">#REF!</definedName>
    <definedName name="Y11_">#REF!</definedName>
    <definedName name="Y110_" localSheetId="5">#REF!</definedName>
    <definedName name="Y110_" localSheetId="7">#REF!</definedName>
    <definedName name="Y110_" localSheetId="9">#REF!</definedName>
    <definedName name="Y110_" localSheetId="10">#REF!</definedName>
    <definedName name="Y110_" localSheetId="11">#REF!</definedName>
    <definedName name="Y110_">#REF!</definedName>
    <definedName name="Y111_" localSheetId="5">#REF!</definedName>
    <definedName name="Y111_" localSheetId="7">#REF!</definedName>
    <definedName name="Y111_" localSheetId="9">#REF!</definedName>
    <definedName name="Y111_" localSheetId="10">#REF!</definedName>
    <definedName name="Y111_" localSheetId="11">#REF!</definedName>
    <definedName name="Y111_">#REF!</definedName>
    <definedName name="Y112_" localSheetId="5">#REF!</definedName>
    <definedName name="Y112_" localSheetId="7">#REF!</definedName>
    <definedName name="Y112_" localSheetId="9">#REF!</definedName>
    <definedName name="Y112_" localSheetId="10">#REF!</definedName>
    <definedName name="Y112_" localSheetId="11">#REF!</definedName>
    <definedName name="Y112_">#REF!</definedName>
    <definedName name="Y113_" localSheetId="5">#REF!</definedName>
    <definedName name="Y113_" localSheetId="7">#REF!</definedName>
    <definedName name="Y113_" localSheetId="9">#REF!</definedName>
    <definedName name="Y113_" localSheetId="10">#REF!</definedName>
    <definedName name="Y113_" localSheetId="11">#REF!</definedName>
    <definedName name="Y113_">#REF!</definedName>
    <definedName name="Y114_" localSheetId="5">#REF!</definedName>
    <definedName name="Y114_" localSheetId="7">#REF!</definedName>
    <definedName name="Y114_" localSheetId="9">#REF!</definedName>
    <definedName name="Y114_" localSheetId="10">#REF!</definedName>
    <definedName name="Y114_" localSheetId="11">#REF!</definedName>
    <definedName name="Y114_">#REF!</definedName>
    <definedName name="Y115_" localSheetId="5">#REF!</definedName>
    <definedName name="Y115_" localSheetId="7">#REF!</definedName>
    <definedName name="Y115_" localSheetId="9">#REF!</definedName>
    <definedName name="Y115_" localSheetId="10">#REF!</definedName>
    <definedName name="Y115_" localSheetId="11">#REF!</definedName>
    <definedName name="Y115_">#REF!</definedName>
    <definedName name="Y116_" localSheetId="5">#REF!</definedName>
    <definedName name="Y116_" localSheetId="7">#REF!</definedName>
    <definedName name="Y116_" localSheetId="9">#REF!</definedName>
    <definedName name="Y116_" localSheetId="10">#REF!</definedName>
    <definedName name="Y116_" localSheetId="11">#REF!</definedName>
    <definedName name="Y116_">#REF!</definedName>
    <definedName name="Y117_" localSheetId="5">#REF!</definedName>
    <definedName name="Y117_" localSheetId="7">#REF!</definedName>
    <definedName name="Y117_" localSheetId="9">#REF!</definedName>
    <definedName name="Y117_" localSheetId="10">#REF!</definedName>
    <definedName name="Y117_" localSheetId="11">#REF!</definedName>
    <definedName name="Y117_">#REF!</definedName>
    <definedName name="Y118_" localSheetId="5">#REF!</definedName>
    <definedName name="Y118_" localSheetId="7">#REF!</definedName>
    <definedName name="Y118_" localSheetId="9">#REF!</definedName>
    <definedName name="Y118_" localSheetId="10">#REF!</definedName>
    <definedName name="Y118_" localSheetId="11">#REF!</definedName>
    <definedName name="Y118_">#REF!</definedName>
    <definedName name="Y119_" localSheetId="5">#REF!</definedName>
    <definedName name="Y119_" localSheetId="7">#REF!</definedName>
    <definedName name="Y119_" localSheetId="9">#REF!</definedName>
    <definedName name="Y119_" localSheetId="10">#REF!</definedName>
    <definedName name="Y119_" localSheetId="11">#REF!</definedName>
    <definedName name="Y119_">#REF!</definedName>
    <definedName name="Y12_" localSheetId="5">#REF!</definedName>
    <definedName name="Y12_" localSheetId="7">#REF!</definedName>
    <definedName name="Y12_" localSheetId="9">#REF!</definedName>
    <definedName name="Y12_" localSheetId="10">#REF!</definedName>
    <definedName name="Y12_" localSheetId="11">#REF!</definedName>
    <definedName name="Y12_">#REF!</definedName>
    <definedName name="Y120_" localSheetId="5">#REF!</definedName>
    <definedName name="Y120_" localSheetId="7">#REF!</definedName>
    <definedName name="Y120_" localSheetId="9">#REF!</definedName>
    <definedName name="Y120_" localSheetId="10">#REF!</definedName>
    <definedName name="Y120_" localSheetId="11">#REF!</definedName>
    <definedName name="Y120_">#REF!</definedName>
    <definedName name="Y121_" localSheetId="5">#REF!</definedName>
    <definedName name="Y121_" localSheetId="7">#REF!</definedName>
    <definedName name="Y121_" localSheetId="9">#REF!</definedName>
    <definedName name="Y121_" localSheetId="10">#REF!</definedName>
    <definedName name="Y121_" localSheetId="11">#REF!</definedName>
    <definedName name="Y121_">#REF!</definedName>
    <definedName name="Y122_" localSheetId="5">#REF!</definedName>
    <definedName name="Y122_" localSheetId="7">#REF!</definedName>
    <definedName name="Y122_" localSheetId="9">#REF!</definedName>
    <definedName name="Y122_" localSheetId="10">#REF!</definedName>
    <definedName name="Y122_" localSheetId="11">#REF!</definedName>
    <definedName name="Y122_">#REF!</definedName>
    <definedName name="Y13_" localSheetId="5">#REF!</definedName>
    <definedName name="Y13_" localSheetId="7">#REF!</definedName>
    <definedName name="Y13_" localSheetId="9">#REF!</definedName>
    <definedName name="Y13_" localSheetId="10">#REF!</definedName>
    <definedName name="Y13_" localSheetId="11">#REF!</definedName>
    <definedName name="Y13_">#REF!</definedName>
    <definedName name="Y14_" localSheetId="5">#REF!</definedName>
    <definedName name="Y14_" localSheetId="7">#REF!</definedName>
    <definedName name="Y14_" localSheetId="9">#REF!</definedName>
    <definedName name="Y14_" localSheetId="10">#REF!</definedName>
    <definedName name="Y14_" localSheetId="11">#REF!</definedName>
    <definedName name="Y14_">#REF!</definedName>
    <definedName name="Y15_" localSheetId="5">#REF!</definedName>
    <definedName name="Y15_" localSheetId="7">#REF!</definedName>
    <definedName name="Y15_" localSheetId="9">#REF!</definedName>
    <definedName name="Y15_" localSheetId="10">#REF!</definedName>
    <definedName name="Y15_" localSheetId="11">#REF!</definedName>
    <definedName name="Y15_">#REF!</definedName>
    <definedName name="Y16_" localSheetId="5">#REF!</definedName>
    <definedName name="Y16_" localSheetId="7">#REF!</definedName>
    <definedName name="Y16_" localSheetId="9">#REF!</definedName>
    <definedName name="Y16_" localSheetId="10">#REF!</definedName>
    <definedName name="Y16_" localSheetId="11">#REF!</definedName>
    <definedName name="Y16_">#REF!</definedName>
    <definedName name="Y17_" localSheetId="5">#REF!</definedName>
    <definedName name="Y17_" localSheetId="7">#REF!</definedName>
    <definedName name="Y17_" localSheetId="9">#REF!</definedName>
    <definedName name="Y17_" localSheetId="10">#REF!</definedName>
    <definedName name="Y17_" localSheetId="11">#REF!</definedName>
    <definedName name="Y17_">#REF!</definedName>
    <definedName name="Y18_" localSheetId="5">#REF!</definedName>
    <definedName name="Y18_" localSheetId="7">#REF!</definedName>
    <definedName name="Y18_" localSheetId="9">#REF!</definedName>
    <definedName name="Y18_" localSheetId="10">#REF!</definedName>
    <definedName name="Y18_" localSheetId="11">#REF!</definedName>
    <definedName name="Y18_">#REF!</definedName>
    <definedName name="Y19_" localSheetId="5">#REF!</definedName>
    <definedName name="Y19_" localSheetId="7">#REF!</definedName>
    <definedName name="Y19_" localSheetId="9">#REF!</definedName>
    <definedName name="Y19_" localSheetId="10">#REF!</definedName>
    <definedName name="Y19_" localSheetId="11">#REF!</definedName>
    <definedName name="Y19_">#REF!</definedName>
    <definedName name="Y2_" localSheetId="5">#REF!</definedName>
    <definedName name="Y2_" localSheetId="7">#REF!</definedName>
    <definedName name="Y2_" localSheetId="9">#REF!</definedName>
    <definedName name="Y2_" localSheetId="10">#REF!</definedName>
    <definedName name="Y2_" localSheetId="11">#REF!</definedName>
    <definedName name="Y2_">#REF!</definedName>
    <definedName name="Y20_" localSheetId="5">#REF!</definedName>
    <definedName name="Y20_" localSheetId="7">#REF!</definedName>
    <definedName name="Y20_" localSheetId="9">#REF!</definedName>
    <definedName name="Y20_" localSheetId="10">#REF!</definedName>
    <definedName name="Y20_" localSheetId="11">#REF!</definedName>
    <definedName name="Y20_">#REF!</definedName>
    <definedName name="Y21_" localSheetId="5">#REF!</definedName>
    <definedName name="Y21_" localSheetId="7">#REF!</definedName>
    <definedName name="Y21_" localSheetId="9">#REF!</definedName>
    <definedName name="Y21_" localSheetId="10">#REF!</definedName>
    <definedName name="Y21_" localSheetId="11">#REF!</definedName>
    <definedName name="Y21_">#REF!</definedName>
    <definedName name="Y22_" localSheetId="5">#REF!</definedName>
    <definedName name="Y22_" localSheetId="7">#REF!</definedName>
    <definedName name="Y22_" localSheetId="9">#REF!</definedName>
    <definedName name="Y22_" localSheetId="10">#REF!</definedName>
    <definedName name="Y22_" localSheetId="11">#REF!</definedName>
    <definedName name="Y22_">#REF!</definedName>
    <definedName name="Y3_" localSheetId="5">#REF!</definedName>
    <definedName name="Y3_" localSheetId="7">#REF!</definedName>
    <definedName name="Y3_" localSheetId="9">#REF!</definedName>
    <definedName name="Y3_" localSheetId="10">#REF!</definedName>
    <definedName name="Y3_" localSheetId="11">#REF!</definedName>
    <definedName name="Y3_">#REF!</definedName>
    <definedName name="Y4_" localSheetId="5">#REF!</definedName>
    <definedName name="Y4_" localSheetId="7">#REF!</definedName>
    <definedName name="Y4_" localSheetId="9">#REF!</definedName>
    <definedName name="Y4_" localSheetId="10">#REF!</definedName>
    <definedName name="Y4_" localSheetId="11">#REF!</definedName>
    <definedName name="Y4_">#REF!</definedName>
    <definedName name="Y5_" localSheetId="5">#REF!</definedName>
    <definedName name="Y5_" localSheetId="7">#REF!</definedName>
    <definedName name="Y5_" localSheetId="9">#REF!</definedName>
    <definedName name="Y5_" localSheetId="10">#REF!</definedName>
    <definedName name="Y5_" localSheetId="11">#REF!</definedName>
    <definedName name="Y5_">#REF!</definedName>
    <definedName name="Y6_" localSheetId="5">#REF!</definedName>
    <definedName name="Y6_" localSheetId="7">#REF!</definedName>
    <definedName name="Y6_" localSheetId="9">#REF!</definedName>
    <definedName name="Y6_" localSheetId="10">#REF!</definedName>
    <definedName name="Y6_" localSheetId="11">#REF!</definedName>
    <definedName name="Y6_">#REF!</definedName>
    <definedName name="Y7_" localSheetId="5">#REF!</definedName>
    <definedName name="Y7_" localSheetId="7">#REF!</definedName>
    <definedName name="Y7_" localSheetId="9">#REF!</definedName>
    <definedName name="Y7_" localSheetId="10">#REF!</definedName>
    <definedName name="Y7_" localSheetId="11">#REF!</definedName>
    <definedName name="Y7_">#REF!</definedName>
    <definedName name="Y8_" localSheetId="5">#REF!</definedName>
    <definedName name="Y8_" localSheetId="7">#REF!</definedName>
    <definedName name="Y8_" localSheetId="9">#REF!</definedName>
    <definedName name="Y8_" localSheetId="10">#REF!</definedName>
    <definedName name="Y8_" localSheetId="11">#REF!</definedName>
    <definedName name="Y8_">#REF!</definedName>
    <definedName name="Y9_" localSheetId="5">#REF!</definedName>
    <definedName name="Y9_" localSheetId="7">#REF!</definedName>
    <definedName name="Y9_" localSheetId="9">#REF!</definedName>
    <definedName name="Y9_" localSheetId="10">#REF!</definedName>
    <definedName name="Y9_" localSheetId="11">#REF!</definedName>
    <definedName name="Y9_">#REF!</definedName>
    <definedName name="φ1" localSheetId="5">#REF!</definedName>
    <definedName name="φ1" localSheetId="7">#REF!</definedName>
    <definedName name="φ1" localSheetId="9">#REF!</definedName>
    <definedName name="φ1" localSheetId="10">#REF!</definedName>
    <definedName name="φ1" localSheetId="11">#REF!</definedName>
    <definedName name="φ1">#REF!</definedName>
    <definedName name="φ2" localSheetId="5">#REF!</definedName>
    <definedName name="φ2" localSheetId="7">#REF!</definedName>
    <definedName name="φ2" localSheetId="9">#REF!</definedName>
    <definedName name="φ2" localSheetId="10">#REF!</definedName>
    <definedName name="φ2" localSheetId="11">#REF!</definedName>
    <definedName name="φ2">#REF!</definedName>
    <definedName name="φ3" localSheetId="5">#REF!</definedName>
    <definedName name="φ3" localSheetId="7">#REF!</definedName>
    <definedName name="φ3" localSheetId="9">#REF!</definedName>
    <definedName name="φ3" localSheetId="10">#REF!</definedName>
    <definedName name="φ3" localSheetId="11">#REF!</definedName>
    <definedName name="φ3">#REF!</definedName>
    <definedName name="ﾊｷﾞ">'[1]ﾌﾞﾛｯｸ土量7-16'!$I$2</definedName>
    <definedName name="安全施設" localSheetId="7" hidden="1">{#N/A,#N/A,FALSE,"整地工　１";#N/A,#N/A,FALSE,"整地工　２";#N/A,#N/A,FALSE,"整地工　３";#N/A,#N/A,FALSE,"整地工　４";#N/A,#N/A,FALSE,"整地工　５";#N/A,#N/A,FALSE,"道路工　１";#N/A,#N/A,FALSE,"道路工　２";#N/A,#N/A,FALSE,"道路工　３";#N/A,#N/A,FALSE,"道路工　４";#N/A,#N/A,FALSE,"道路工　５";#N/A,#N/A,FALSE,"舗装工他"}</definedName>
    <definedName name="安全施設" localSheetId="8" hidden="1">{#N/A,#N/A,FALSE,"整地工　１";#N/A,#N/A,FALSE,"整地工　２";#N/A,#N/A,FALSE,"整地工　３";#N/A,#N/A,FALSE,"整地工　４";#N/A,#N/A,FALSE,"整地工　５";#N/A,#N/A,FALSE,"道路工　１";#N/A,#N/A,FALSE,"道路工　２";#N/A,#N/A,FALSE,"道路工　３";#N/A,#N/A,FALSE,"道路工　４";#N/A,#N/A,FALSE,"道路工　５";#N/A,#N/A,FALSE,"舗装工他"}</definedName>
    <definedName name="安全施設" localSheetId="9" hidden="1">{#N/A,#N/A,FALSE,"整地工　１";#N/A,#N/A,FALSE,"整地工　２";#N/A,#N/A,FALSE,"整地工　３";#N/A,#N/A,FALSE,"整地工　４";#N/A,#N/A,FALSE,"整地工　５";#N/A,#N/A,FALSE,"道路工　１";#N/A,#N/A,FALSE,"道路工　２";#N/A,#N/A,FALSE,"道路工　３";#N/A,#N/A,FALSE,"道路工　４";#N/A,#N/A,FALSE,"道路工　５";#N/A,#N/A,FALSE,"舗装工他"}</definedName>
    <definedName name="安全施設" localSheetId="10" hidden="1">{#N/A,#N/A,FALSE,"整地工　１";#N/A,#N/A,FALSE,"整地工　２";#N/A,#N/A,FALSE,"整地工　３";#N/A,#N/A,FALSE,"整地工　４";#N/A,#N/A,FALSE,"整地工　５";#N/A,#N/A,FALSE,"道路工　１";#N/A,#N/A,FALSE,"道路工　２";#N/A,#N/A,FALSE,"道路工　３";#N/A,#N/A,FALSE,"道路工　４";#N/A,#N/A,FALSE,"道路工　５";#N/A,#N/A,FALSE,"舗装工他"}</definedName>
    <definedName name="安全施設" hidden="1">{#N/A,#N/A,FALSE,"整地工　１";#N/A,#N/A,FALSE,"整地工　２";#N/A,#N/A,FALSE,"整地工　３";#N/A,#N/A,FALSE,"整地工　４";#N/A,#N/A,FALSE,"整地工　５";#N/A,#N/A,FALSE,"道路工　１";#N/A,#N/A,FALSE,"道路工　２";#N/A,#N/A,FALSE,"道路工　３";#N/A,#N/A,FALSE,"道路工　４";#N/A,#N/A,FALSE,"道路工　５";#N/A,#N/A,FALSE,"舗装工他"}</definedName>
    <definedName name="井" localSheetId="7" hidden="1">{"発注準備",#N/A,FALSE,"Ｈ８発注表"}</definedName>
    <definedName name="井" localSheetId="8" hidden="1">{"発注準備",#N/A,FALSE,"Ｈ８発注表"}</definedName>
    <definedName name="井" localSheetId="9" hidden="1">{"発注準備",#N/A,FALSE,"Ｈ８発注表"}</definedName>
    <definedName name="井" localSheetId="10" hidden="1">{"発注準備",#N/A,FALSE,"Ｈ８発注表"}</definedName>
    <definedName name="井" hidden="1">{"発注準備",#N/A,FALSE,"Ｈ８発注表"}</definedName>
    <definedName name="印刷範囲" localSheetId="5">#REF!</definedName>
    <definedName name="印刷範囲" localSheetId="7">#REF!</definedName>
    <definedName name="印刷範囲" localSheetId="9">#REF!</definedName>
    <definedName name="印刷範囲" localSheetId="10">#REF!</definedName>
    <definedName name="印刷範囲" localSheetId="11">#REF!</definedName>
    <definedName name="印刷範囲">#REF!</definedName>
    <definedName name="塩ビ" localSheetId="7" hidden="1">{#N/A,#N/A,TRUE,"本工事費内訳表";#N/A,#N/A,TRUE,"A";#N/A,#N/A,TRUE,"B"}</definedName>
    <definedName name="塩ビ" localSheetId="8" hidden="1">{#N/A,#N/A,TRUE,"本工事費内訳表";#N/A,#N/A,TRUE,"A";#N/A,#N/A,TRUE,"B"}</definedName>
    <definedName name="塩ビ" localSheetId="9" hidden="1">{#N/A,#N/A,TRUE,"本工事費内訳表";#N/A,#N/A,TRUE,"A";#N/A,#N/A,TRUE,"B"}</definedName>
    <definedName name="塩ビ" localSheetId="10" hidden="1">{#N/A,#N/A,TRUE,"本工事費内訳表";#N/A,#N/A,TRUE,"A";#N/A,#N/A,TRUE,"B"}</definedName>
    <definedName name="塩ビ" hidden="1">{#N/A,#N/A,TRUE,"本工事費内訳表";#N/A,#N/A,TRUE,"A";#N/A,#N/A,TRUE,"B"}</definedName>
    <definedName name="塩ビ桝" localSheetId="7" hidden="1">{#N/A,#N/A,TRUE,"本工事費内訳表";#N/A,#N/A,TRUE,"A";#N/A,#N/A,TRUE,"B"}</definedName>
    <definedName name="塩ビ桝" localSheetId="8" hidden="1">{#N/A,#N/A,TRUE,"本工事費内訳表";#N/A,#N/A,TRUE,"A";#N/A,#N/A,TRUE,"B"}</definedName>
    <definedName name="塩ビ桝" localSheetId="9" hidden="1">{#N/A,#N/A,TRUE,"本工事費内訳表";#N/A,#N/A,TRUE,"A";#N/A,#N/A,TRUE,"B"}</definedName>
    <definedName name="塩ビ桝" localSheetId="10" hidden="1">{#N/A,#N/A,TRUE,"本工事費内訳表";#N/A,#N/A,TRUE,"A";#N/A,#N/A,TRUE,"B"}</definedName>
    <definedName name="塩ビ桝" hidden="1">{#N/A,#N/A,TRUE,"本工事費内訳表";#N/A,#N/A,TRUE,"A";#N/A,#N/A,TRUE,"B"}</definedName>
    <definedName name="塩ビ桝2" localSheetId="7" hidden="1">{#N/A,#N/A,TRUE,"本工事費内訳表";#N/A,#N/A,TRUE,"A";#N/A,#N/A,TRUE,"B"}</definedName>
    <definedName name="塩ビ桝2" localSheetId="8" hidden="1">{#N/A,#N/A,TRUE,"本工事費内訳表";#N/A,#N/A,TRUE,"A";#N/A,#N/A,TRUE,"B"}</definedName>
    <definedName name="塩ビ桝2" localSheetId="9" hidden="1">{#N/A,#N/A,TRUE,"本工事費内訳表";#N/A,#N/A,TRUE,"A";#N/A,#N/A,TRUE,"B"}</definedName>
    <definedName name="塩ビ桝2" localSheetId="10" hidden="1">{#N/A,#N/A,TRUE,"本工事費内訳表";#N/A,#N/A,TRUE,"A";#N/A,#N/A,TRUE,"B"}</definedName>
    <definedName name="塩ビ桝2" hidden="1">{#N/A,#N/A,TRUE,"本工事費内訳表";#N/A,#N/A,TRUE,"A";#N/A,#N/A,TRUE,"B"}</definedName>
    <definedName name="下水" localSheetId="7" hidden="1">{#N/A,#N/A,TRUE,"本工事費内訳表";#N/A,#N/A,TRUE,"A";#N/A,#N/A,TRUE,"B"}</definedName>
    <definedName name="下水" localSheetId="8" hidden="1">{#N/A,#N/A,TRUE,"本工事費内訳表";#N/A,#N/A,TRUE,"A";#N/A,#N/A,TRUE,"B"}</definedName>
    <definedName name="下水" localSheetId="9" hidden="1">{#N/A,#N/A,TRUE,"本工事費内訳表";#N/A,#N/A,TRUE,"A";#N/A,#N/A,TRUE,"B"}</definedName>
    <definedName name="下水" localSheetId="10" hidden="1">{#N/A,#N/A,TRUE,"本工事費内訳表";#N/A,#N/A,TRUE,"A";#N/A,#N/A,TRUE,"B"}</definedName>
    <definedName name="下水" hidden="1">{#N/A,#N/A,TRUE,"本工事費内訳表";#N/A,#N/A,TRUE,"A";#N/A,#N/A,TRUE,"B"}</definedName>
    <definedName name="蓋鉄筋１" localSheetId="5">#REF!</definedName>
    <definedName name="蓋鉄筋１" localSheetId="7">#REF!</definedName>
    <definedName name="蓋鉄筋１" localSheetId="9">#REF!</definedName>
    <definedName name="蓋鉄筋１" localSheetId="10">#REF!</definedName>
    <definedName name="蓋鉄筋１" localSheetId="11">#REF!</definedName>
    <definedName name="蓋鉄筋１">#REF!</definedName>
    <definedName name="蓋鉄筋２" localSheetId="5">#REF!</definedName>
    <definedName name="蓋鉄筋２" localSheetId="7">#REF!</definedName>
    <definedName name="蓋鉄筋２" localSheetId="9">#REF!</definedName>
    <definedName name="蓋鉄筋２" localSheetId="10">#REF!</definedName>
    <definedName name="蓋鉄筋２" localSheetId="11">#REF!</definedName>
    <definedName name="蓋鉄筋２">#REF!</definedName>
    <definedName name="蓋鉄筋３" localSheetId="5">#REF!</definedName>
    <definedName name="蓋鉄筋３" localSheetId="7">#REF!</definedName>
    <definedName name="蓋鉄筋３" localSheetId="9">#REF!</definedName>
    <definedName name="蓋鉄筋３" localSheetId="10">#REF!</definedName>
    <definedName name="蓋鉄筋３" localSheetId="11">#REF!</definedName>
    <definedName name="蓋鉄筋３">#REF!</definedName>
    <definedName name="共通" localSheetId="7" hidden="1">{#N/A,#N/A,TRUE,"本工事費内訳表";#N/A,#N/A,TRUE,"A";#N/A,#N/A,TRUE,"B"}</definedName>
    <definedName name="共通" localSheetId="8" hidden="1">{#N/A,#N/A,TRUE,"本工事費内訳表";#N/A,#N/A,TRUE,"A";#N/A,#N/A,TRUE,"B"}</definedName>
    <definedName name="共通" localSheetId="9" hidden="1">{#N/A,#N/A,TRUE,"本工事費内訳表";#N/A,#N/A,TRUE,"A";#N/A,#N/A,TRUE,"B"}</definedName>
    <definedName name="共通" localSheetId="10" hidden="1">{#N/A,#N/A,TRUE,"本工事費内訳表";#N/A,#N/A,TRUE,"A";#N/A,#N/A,TRUE,"B"}</definedName>
    <definedName name="共通" hidden="1">{#N/A,#N/A,TRUE,"本工事費内訳表";#N/A,#N/A,TRUE,"A";#N/A,#N/A,TRUE,"B"}</definedName>
    <definedName name="共通代価" localSheetId="7" hidden="1">{#N/A,#N/A,TRUE,"本工事費内訳表";#N/A,#N/A,TRUE,"A";#N/A,#N/A,TRUE,"B"}</definedName>
    <definedName name="共通代価" localSheetId="8" hidden="1">{#N/A,#N/A,TRUE,"本工事費内訳表";#N/A,#N/A,TRUE,"A";#N/A,#N/A,TRUE,"B"}</definedName>
    <definedName name="共通代価" localSheetId="9" hidden="1">{#N/A,#N/A,TRUE,"本工事費内訳表";#N/A,#N/A,TRUE,"A";#N/A,#N/A,TRUE,"B"}</definedName>
    <definedName name="共通代価" localSheetId="10" hidden="1">{#N/A,#N/A,TRUE,"本工事費内訳表";#N/A,#N/A,TRUE,"A";#N/A,#N/A,TRUE,"B"}</definedName>
    <definedName name="共通代価" hidden="1">{#N/A,#N/A,TRUE,"本工事費内訳表";#N/A,#N/A,TRUE,"A";#N/A,#N/A,TRUE,"B"}</definedName>
    <definedName name="計算" localSheetId="7" hidden="1">{#N/A,#N/A,TRUE,"本工事費内訳表";#N/A,#N/A,TRUE,"A";#N/A,#N/A,TRUE,"B"}</definedName>
    <definedName name="計算" localSheetId="8" hidden="1">{#N/A,#N/A,TRUE,"本工事費内訳表";#N/A,#N/A,TRUE,"A";#N/A,#N/A,TRUE,"B"}</definedName>
    <definedName name="計算" localSheetId="9" hidden="1">{#N/A,#N/A,TRUE,"本工事費内訳表";#N/A,#N/A,TRUE,"A";#N/A,#N/A,TRUE,"B"}</definedName>
    <definedName name="計算" localSheetId="10" hidden="1">{#N/A,#N/A,TRUE,"本工事費内訳表";#N/A,#N/A,TRUE,"A";#N/A,#N/A,TRUE,"B"}</definedName>
    <definedName name="計算" hidden="1">{#N/A,#N/A,TRUE,"本工事費内訳表";#N/A,#N/A,TRUE,"A";#N/A,#N/A,TRUE,"B"}</definedName>
    <definedName name="崎" localSheetId="7" hidden="1">{"発注準備",#N/A,FALSE,"Ｈ８発注表"}</definedName>
    <definedName name="崎" localSheetId="8" hidden="1">{"発注準備",#N/A,FALSE,"Ｈ８発注表"}</definedName>
    <definedName name="崎" localSheetId="9" hidden="1">{"発注準備",#N/A,FALSE,"Ｈ８発注表"}</definedName>
    <definedName name="崎" localSheetId="10" hidden="1">{"発注準備",#N/A,FALSE,"Ｈ８発注表"}</definedName>
    <definedName name="崎" hidden="1">{"発注準備",#N/A,FALSE,"Ｈ８発注表"}</definedName>
    <definedName name="山" localSheetId="7" hidden="1">{#N/A,#N/A,FALSE,"土工";#N/A,#N/A,FALSE,"一般構造物 (1)";#N/A,#N/A,FALSE,"法面工";#N/A,#N/A,FALSE,"基礎工";#N/A,#N/A,FALSE,"仮設工";#N/A,#N/A,FALSE,"仮設工程表";#N/A,#N/A,FALSE,"土工用防護柵資料"}</definedName>
    <definedName name="山" localSheetId="8" hidden="1">{#N/A,#N/A,FALSE,"土工";#N/A,#N/A,FALSE,"一般構造物 (1)";#N/A,#N/A,FALSE,"法面工";#N/A,#N/A,FALSE,"基礎工";#N/A,#N/A,FALSE,"仮設工";#N/A,#N/A,FALSE,"仮設工程表";#N/A,#N/A,FALSE,"土工用防護柵資料"}</definedName>
    <definedName name="山" localSheetId="9" hidden="1">{#N/A,#N/A,FALSE,"土工";#N/A,#N/A,FALSE,"一般構造物 (1)";#N/A,#N/A,FALSE,"法面工";#N/A,#N/A,FALSE,"基礎工";#N/A,#N/A,FALSE,"仮設工";#N/A,#N/A,FALSE,"仮設工程表";#N/A,#N/A,FALSE,"土工用防護柵資料"}</definedName>
    <definedName name="山" localSheetId="10" hidden="1">{#N/A,#N/A,FALSE,"土工";#N/A,#N/A,FALSE,"一般構造物 (1)";#N/A,#N/A,FALSE,"法面工";#N/A,#N/A,FALSE,"基礎工";#N/A,#N/A,FALSE,"仮設工";#N/A,#N/A,FALSE,"仮設工程表";#N/A,#N/A,FALSE,"土工用防護柵資料"}</definedName>
    <definedName name="山" hidden="1">{#N/A,#N/A,FALSE,"土工";#N/A,#N/A,FALSE,"一般構造物 (1)";#N/A,#N/A,FALSE,"法面工";#N/A,#N/A,FALSE,"基礎工";#N/A,#N/A,FALSE,"仮設工";#N/A,#N/A,FALSE,"仮設工程表";#N/A,#N/A,FALSE,"土工用防護柵資料"}</definedName>
    <definedName name="算定" localSheetId="7" hidden="1">{#N/A,#N/A,TRUE,"本工事費内訳表";#N/A,#N/A,TRUE,"A";#N/A,#N/A,TRUE,"B"}</definedName>
    <definedName name="算定" localSheetId="8" hidden="1">{#N/A,#N/A,TRUE,"本工事費内訳表";#N/A,#N/A,TRUE,"A";#N/A,#N/A,TRUE,"B"}</definedName>
    <definedName name="算定" localSheetId="9" hidden="1">{#N/A,#N/A,TRUE,"本工事費内訳表";#N/A,#N/A,TRUE,"A";#N/A,#N/A,TRUE,"B"}</definedName>
    <definedName name="算定" localSheetId="10" hidden="1">{#N/A,#N/A,TRUE,"本工事費内訳表";#N/A,#N/A,TRUE,"A";#N/A,#N/A,TRUE,"B"}</definedName>
    <definedName name="算定" hidden="1">{#N/A,#N/A,TRUE,"本工事費内訳表";#N/A,#N/A,TRUE,"A";#N/A,#N/A,TRUE,"B"}</definedName>
    <definedName name="小口径人孔" localSheetId="7" hidden="1">{#N/A,#N/A,TRUE,"本工事費内訳表";#N/A,#N/A,TRUE,"A";#N/A,#N/A,TRUE,"B"}</definedName>
    <definedName name="小口径人孔" localSheetId="8" hidden="1">{#N/A,#N/A,TRUE,"本工事費内訳表";#N/A,#N/A,TRUE,"A";#N/A,#N/A,TRUE,"B"}</definedName>
    <definedName name="小口径人孔" localSheetId="9" hidden="1">{#N/A,#N/A,TRUE,"本工事費内訳表";#N/A,#N/A,TRUE,"A";#N/A,#N/A,TRUE,"B"}</definedName>
    <definedName name="小口径人孔" localSheetId="10" hidden="1">{#N/A,#N/A,TRUE,"本工事費内訳表";#N/A,#N/A,TRUE,"A";#N/A,#N/A,TRUE,"B"}</definedName>
    <definedName name="小口径人孔" hidden="1">{#N/A,#N/A,TRUE,"本工事費内訳表";#N/A,#N/A,TRUE,"A";#N/A,#N/A,TRUE,"B"}</definedName>
    <definedName name="賞" localSheetId="7" hidden="1">{#N/A,#N/A,FALSE,"土工";#N/A,#N/A,FALSE,"一般構造物 (1)";#N/A,#N/A,FALSE,"法面工";#N/A,#N/A,FALSE,"基礎工";#N/A,#N/A,FALSE,"仮設工";#N/A,#N/A,FALSE,"仮設工程表";#N/A,#N/A,FALSE,"土工用防護柵資料"}</definedName>
    <definedName name="賞" localSheetId="8" hidden="1">{#N/A,#N/A,FALSE,"土工";#N/A,#N/A,FALSE,"一般構造物 (1)";#N/A,#N/A,FALSE,"法面工";#N/A,#N/A,FALSE,"基礎工";#N/A,#N/A,FALSE,"仮設工";#N/A,#N/A,FALSE,"仮設工程表";#N/A,#N/A,FALSE,"土工用防護柵資料"}</definedName>
    <definedName name="賞" localSheetId="9" hidden="1">{#N/A,#N/A,FALSE,"土工";#N/A,#N/A,FALSE,"一般構造物 (1)";#N/A,#N/A,FALSE,"法面工";#N/A,#N/A,FALSE,"基礎工";#N/A,#N/A,FALSE,"仮設工";#N/A,#N/A,FALSE,"仮設工程表";#N/A,#N/A,FALSE,"土工用防護柵資料"}</definedName>
    <definedName name="賞" localSheetId="10" hidden="1">{#N/A,#N/A,FALSE,"土工";#N/A,#N/A,FALSE,"一般構造物 (1)";#N/A,#N/A,FALSE,"法面工";#N/A,#N/A,FALSE,"基礎工";#N/A,#N/A,FALSE,"仮設工";#N/A,#N/A,FALSE,"仮設工程表";#N/A,#N/A,FALSE,"土工用防護柵資料"}</definedName>
    <definedName name="賞" hidden="1">{#N/A,#N/A,FALSE,"土工";#N/A,#N/A,FALSE,"一般構造物 (1)";#N/A,#N/A,FALSE,"法面工";#N/A,#N/A,FALSE,"基礎工";#N/A,#N/A,FALSE,"仮設工";#N/A,#N/A,FALSE,"仮設工程表";#N/A,#N/A,FALSE,"土工用防護柵資料"}</definedName>
    <definedName name="森" localSheetId="7" hidden="1">{#N/A,#N/A,TRUE,"本工事費内訳表";#N/A,#N/A,TRUE,"A";#N/A,#N/A,TRUE,"B"}</definedName>
    <definedName name="森" localSheetId="8" hidden="1">{#N/A,#N/A,TRUE,"本工事費内訳表";#N/A,#N/A,TRUE,"A";#N/A,#N/A,TRUE,"B"}</definedName>
    <definedName name="森" localSheetId="9" hidden="1">{#N/A,#N/A,TRUE,"本工事費内訳表";#N/A,#N/A,TRUE,"A";#N/A,#N/A,TRUE,"B"}</definedName>
    <definedName name="森" localSheetId="10" hidden="1">{#N/A,#N/A,TRUE,"本工事費内訳表";#N/A,#N/A,TRUE,"A";#N/A,#N/A,TRUE,"B"}</definedName>
    <definedName name="森" hidden="1">{#N/A,#N/A,TRUE,"本工事費内訳表";#N/A,#N/A,TRUE,"A";#N/A,#N/A,TRUE,"B"}</definedName>
    <definedName name="数" localSheetId="7" hidden="1">{"変更準備",#N/A,FALSE,"Ｈ８発注表"}</definedName>
    <definedName name="数" localSheetId="8" hidden="1">{"変更準備",#N/A,FALSE,"Ｈ８発注表"}</definedName>
    <definedName name="数" localSheetId="9" hidden="1">{"変更準備",#N/A,FALSE,"Ｈ８発注表"}</definedName>
    <definedName name="数" localSheetId="10" hidden="1">{"変更準備",#N/A,FALSE,"Ｈ８発注表"}</definedName>
    <definedName name="数" hidden="1">{"変更準備",#N/A,FALSE,"Ｈ８発注表"}</definedName>
    <definedName name="積算" localSheetId="7" hidden="1">{#N/A,#N/A,TRUE,"本工事費内訳表";#N/A,#N/A,TRUE,"A";#N/A,#N/A,TRUE,"B"}</definedName>
    <definedName name="積算" localSheetId="8" hidden="1">{#N/A,#N/A,TRUE,"本工事費内訳表";#N/A,#N/A,TRUE,"A";#N/A,#N/A,TRUE,"B"}</definedName>
    <definedName name="積算" localSheetId="9" hidden="1">{#N/A,#N/A,TRUE,"本工事費内訳表";#N/A,#N/A,TRUE,"A";#N/A,#N/A,TRUE,"B"}</definedName>
    <definedName name="積算" localSheetId="10" hidden="1">{#N/A,#N/A,TRUE,"本工事費内訳表";#N/A,#N/A,TRUE,"A";#N/A,#N/A,TRUE,"B"}</definedName>
    <definedName name="積算" hidden="1">{#N/A,#N/A,TRUE,"本工事費内訳表";#N/A,#N/A,TRUE,"A";#N/A,#N/A,TRUE,"B"}</definedName>
    <definedName name="他" localSheetId="7" hidden="1">{"発注準備",#N/A,FALSE,"Ｈ８発注表"}</definedName>
    <definedName name="他" localSheetId="8" hidden="1">{"発注準備",#N/A,FALSE,"Ｈ８発注表"}</definedName>
    <definedName name="他" localSheetId="9" hidden="1">{"発注準備",#N/A,FALSE,"Ｈ８発注表"}</definedName>
    <definedName name="他" localSheetId="10" hidden="1">{"発注準備",#N/A,FALSE,"Ｈ８発注表"}</definedName>
    <definedName name="他" hidden="1">{"発注準備",#N/A,FALSE,"Ｈ８発注表"}</definedName>
    <definedName name="多" localSheetId="7" hidden="1">{#N/A,#N/A,FALSE,"土工";#N/A,#N/A,FALSE,"一般構造物 (1)";#N/A,#N/A,FALSE,"法面工";#N/A,#N/A,FALSE,"基礎工";#N/A,#N/A,FALSE,"仮設工";#N/A,#N/A,FALSE,"仮設工程表";#N/A,#N/A,FALSE,"土工用防護柵資料"}</definedName>
    <definedName name="多" localSheetId="8" hidden="1">{#N/A,#N/A,FALSE,"土工";#N/A,#N/A,FALSE,"一般構造物 (1)";#N/A,#N/A,FALSE,"法面工";#N/A,#N/A,FALSE,"基礎工";#N/A,#N/A,FALSE,"仮設工";#N/A,#N/A,FALSE,"仮設工程表";#N/A,#N/A,FALSE,"土工用防護柵資料"}</definedName>
    <definedName name="多" localSheetId="9" hidden="1">{#N/A,#N/A,FALSE,"土工";#N/A,#N/A,FALSE,"一般構造物 (1)";#N/A,#N/A,FALSE,"法面工";#N/A,#N/A,FALSE,"基礎工";#N/A,#N/A,FALSE,"仮設工";#N/A,#N/A,FALSE,"仮設工程表";#N/A,#N/A,FALSE,"土工用防護柵資料"}</definedName>
    <definedName name="多" localSheetId="10" hidden="1">{#N/A,#N/A,FALSE,"土工";#N/A,#N/A,FALSE,"一般構造物 (1)";#N/A,#N/A,FALSE,"法面工";#N/A,#N/A,FALSE,"基礎工";#N/A,#N/A,FALSE,"仮設工";#N/A,#N/A,FALSE,"仮設工程表";#N/A,#N/A,FALSE,"土工用防護柵資料"}</definedName>
    <definedName name="多" hidden="1">{#N/A,#N/A,FALSE,"土工";#N/A,#N/A,FALSE,"一般構造物 (1)";#N/A,#N/A,FALSE,"法面工";#N/A,#N/A,FALSE,"基礎工";#N/A,#N/A,FALSE,"仮設工";#N/A,#N/A,FALSE,"仮設工程表";#N/A,#N/A,FALSE,"土工用防護柵資料"}</definedName>
    <definedName name="哲" localSheetId="7" hidden="1">{"変更準備",#N/A,FALSE,"Ｈ８発注表"}</definedName>
    <definedName name="哲" localSheetId="8" hidden="1">{"変更準備",#N/A,FALSE,"Ｈ８発注表"}</definedName>
    <definedName name="哲" localSheetId="9" hidden="1">{"変更準備",#N/A,FALSE,"Ｈ８発注表"}</definedName>
    <definedName name="哲" localSheetId="10" hidden="1">{"変更準備",#N/A,FALSE,"Ｈ８発注表"}</definedName>
    <definedName name="哲" hidden="1">{"変更準備",#N/A,FALSE,"Ｈ８発注表"}</definedName>
    <definedName name="南条" localSheetId="7" hidden="1">{#N/A,#N/A,TRUE,"本工事費内訳表";#N/A,#N/A,TRUE,"A";#N/A,#N/A,TRUE,"B"}</definedName>
    <definedName name="南条" localSheetId="8" hidden="1">{#N/A,#N/A,TRUE,"本工事費内訳表";#N/A,#N/A,TRUE,"A";#N/A,#N/A,TRUE,"B"}</definedName>
    <definedName name="南条" localSheetId="9" hidden="1">{#N/A,#N/A,TRUE,"本工事費内訳表";#N/A,#N/A,TRUE,"A";#N/A,#N/A,TRUE,"B"}</definedName>
    <definedName name="南条" localSheetId="10" hidden="1">{#N/A,#N/A,TRUE,"本工事費内訳表";#N/A,#N/A,TRUE,"A";#N/A,#N/A,TRUE,"B"}</definedName>
    <definedName name="南条" hidden="1">{#N/A,#N/A,TRUE,"本工事費内訳表";#N/A,#N/A,TRUE,"A";#N/A,#N/A,TRUE,"B"}</definedName>
    <definedName name="尾" localSheetId="7" hidden="1">{#N/A,#N/A,FALSE,"土工";#N/A,#N/A,FALSE,"一般構造物 (1)";#N/A,#N/A,FALSE,"法面工";#N/A,#N/A,FALSE,"基礎工";#N/A,#N/A,FALSE,"仮設工";#N/A,#N/A,FALSE,"仮設工程表";#N/A,#N/A,FALSE,"土工用防護柵資料"}</definedName>
    <definedName name="尾" localSheetId="8" hidden="1">{#N/A,#N/A,FALSE,"土工";#N/A,#N/A,FALSE,"一般構造物 (1)";#N/A,#N/A,FALSE,"法面工";#N/A,#N/A,FALSE,"基礎工";#N/A,#N/A,FALSE,"仮設工";#N/A,#N/A,FALSE,"仮設工程表";#N/A,#N/A,FALSE,"土工用防護柵資料"}</definedName>
    <definedName name="尾" localSheetId="9" hidden="1">{#N/A,#N/A,FALSE,"土工";#N/A,#N/A,FALSE,"一般構造物 (1)";#N/A,#N/A,FALSE,"法面工";#N/A,#N/A,FALSE,"基礎工";#N/A,#N/A,FALSE,"仮設工";#N/A,#N/A,FALSE,"仮設工程表";#N/A,#N/A,FALSE,"土工用防護柵資料"}</definedName>
    <definedName name="尾" localSheetId="10" hidden="1">{#N/A,#N/A,FALSE,"土工";#N/A,#N/A,FALSE,"一般構造物 (1)";#N/A,#N/A,FALSE,"法面工";#N/A,#N/A,FALSE,"基礎工";#N/A,#N/A,FALSE,"仮設工";#N/A,#N/A,FALSE,"仮設工程表";#N/A,#N/A,FALSE,"土工用防護柵資料"}</definedName>
    <definedName name="尾" hidden="1">{#N/A,#N/A,FALSE,"土工";#N/A,#N/A,FALSE,"一般構造物 (1)";#N/A,#N/A,FALSE,"法面工";#N/A,#N/A,FALSE,"基礎工";#N/A,#N/A,FALSE,"仮設工";#N/A,#N/A,FALSE,"仮設工程表";#N/A,#N/A,FALSE,"土工用防護柵資料"}</definedName>
    <definedName name="北ノ庄" localSheetId="7" hidden="1">{#N/A,#N/A,TRUE,"本工事費内訳表";#N/A,#N/A,TRUE,"A";#N/A,#N/A,TRUE,"B"}</definedName>
    <definedName name="北ノ庄" localSheetId="8" hidden="1">{#N/A,#N/A,TRUE,"本工事費内訳表";#N/A,#N/A,TRUE,"A";#N/A,#N/A,TRUE,"B"}</definedName>
    <definedName name="北ノ庄" localSheetId="9" hidden="1">{#N/A,#N/A,TRUE,"本工事費内訳表";#N/A,#N/A,TRUE,"A";#N/A,#N/A,TRUE,"B"}</definedName>
    <definedName name="北ノ庄" localSheetId="10" hidden="1">{#N/A,#N/A,TRUE,"本工事費内訳表";#N/A,#N/A,TRUE,"A";#N/A,#N/A,TRUE,"B"}</definedName>
    <definedName name="北ノ庄" hidden="1">{#N/A,#N/A,TRUE,"本工事費内訳表";#N/A,#N/A,TRUE,"A";#N/A,#N/A,TRUE,"B"}</definedName>
    <definedName name="北ノ庄・1" localSheetId="7" hidden="1">{#N/A,#N/A,TRUE,"本工事費内訳表";#N/A,#N/A,TRUE,"A";#N/A,#N/A,TRUE,"B"}</definedName>
    <definedName name="北ノ庄・1" localSheetId="8" hidden="1">{#N/A,#N/A,TRUE,"本工事費内訳表";#N/A,#N/A,TRUE,"A";#N/A,#N/A,TRUE,"B"}</definedName>
    <definedName name="北ノ庄・1" localSheetId="9" hidden="1">{#N/A,#N/A,TRUE,"本工事費内訳表";#N/A,#N/A,TRUE,"A";#N/A,#N/A,TRUE,"B"}</definedName>
    <definedName name="北ノ庄・1" localSheetId="10" hidden="1">{#N/A,#N/A,TRUE,"本工事費内訳表";#N/A,#N/A,TRUE,"A";#N/A,#N/A,TRUE,"B"}</definedName>
    <definedName name="北ノ庄・1" hidden="1">{#N/A,#N/A,TRUE,"本工事費内訳表";#N/A,#N/A,TRUE,"A";#N/A,#N/A,TRUE,"B"}</definedName>
    <definedName name="北ノ庄・2" localSheetId="7" hidden="1">{#N/A,#N/A,TRUE,"本工事費内訳表";#N/A,#N/A,TRUE,"A";#N/A,#N/A,TRUE,"B"}</definedName>
    <definedName name="北ノ庄・2" localSheetId="8" hidden="1">{#N/A,#N/A,TRUE,"本工事費内訳表";#N/A,#N/A,TRUE,"A";#N/A,#N/A,TRUE,"B"}</definedName>
    <definedName name="北ノ庄・2" localSheetId="9" hidden="1">{#N/A,#N/A,TRUE,"本工事費内訳表";#N/A,#N/A,TRUE,"A";#N/A,#N/A,TRUE,"B"}</definedName>
    <definedName name="北ノ庄・2" localSheetId="10" hidden="1">{#N/A,#N/A,TRUE,"本工事費内訳表";#N/A,#N/A,TRUE,"A";#N/A,#N/A,TRUE,"B"}</definedName>
    <definedName name="北ノ庄・2" hidden="1">{#N/A,#N/A,TRUE,"本工事費内訳表";#N/A,#N/A,TRUE,"A";#N/A,#N/A,TRUE,"B"}</definedName>
    <definedName name="北ノ庄・3" localSheetId="7" hidden="1">{#N/A,#N/A,TRUE,"本工事費内訳表";#N/A,#N/A,TRUE,"A";#N/A,#N/A,TRUE,"B"}</definedName>
    <definedName name="北ノ庄・3" localSheetId="8" hidden="1">{#N/A,#N/A,TRUE,"本工事費内訳表";#N/A,#N/A,TRUE,"A";#N/A,#N/A,TRUE,"B"}</definedName>
    <definedName name="北ノ庄・3" localSheetId="9" hidden="1">{#N/A,#N/A,TRUE,"本工事費内訳表";#N/A,#N/A,TRUE,"A";#N/A,#N/A,TRUE,"B"}</definedName>
    <definedName name="北ノ庄・3" localSheetId="10" hidden="1">{#N/A,#N/A,TRUE,"本工事費内訳表";#N/A,#N/A,TRUE,"A";#N/A,#N/A,TRUE,"B"}</definedName>
    <definedName name="北ノ庄・3" hidden="1">{#N/A,#N/A,TRUE,"本工事費内訳表";#N/A,#N/A,TRUE,"A";#N/A,#N/A,TRUE,"B"}</definedName>
    <definedName name="北ノ庄・4" localSheetId="7" hidden="1">{#N/A,#N/A,TRUE,"本工事費内訳表";#N/A,#N/A,TRUE,"A";#N/A,#N/A,TRUE,"B"}</definedName>
    <definedName name="北ノ庄・4" localSheetId="8" hidden="1">{#N/A,#N/A,TRUE,"本工事費内訳表";#N/A,#N/A,TRUE,"A";#N/A,#N/A,TRUE,"B"}</definedName>
    <definedName name="北ノ庄・4" localSheetId="9" hidden="1">{#N/A,#N/A,TRUE,"本工事費内訳表";#N/A,#N/A,TRUE,"A";#N/A,#N/A,TRUE,"B"}</definedName>
    <definedName name="北ノ庄・4" localSheetId="10" hidden="1">{#N/A,#N/A,TRUE,"本工事費内訳表";#N/A,#N/A,TRUE,"A";#N/A,#N/A,TRUE,"B"}</definedName>
    <definedName name="北ノ庄・4" hidden="1">{#N/A,#N/A,TRUE,"本工事費内訳表";#N/A,#N/A,TRUE,"A";#N/A,#N/A,TRUE,"B"}</definedName>
    <definedName name="目次" localSheetId="7" hidden="1">{#N/A,#N/A,TRUE,"本工事費内訳表";#N/A,#N/A,TRUE,"A";#N/A,#N/A,TRUE,"B"}</definedName>
    <definedName name="目次" localSheetId="8" hidden="1">{#N/A,#N/A,TRUE,"本工事費内訳表";#N/A,#N/A,TRUE,"A";#N/A,#N/A,TRUE,"B"}</definedName>
    <definedName name="目次" localSheetId="9" hidden="1">{#N/A,#N/A,TRUE,"本工事費内訳表";#N/A,#N/A,TRUE,"A";#N/A,#N/A,TRUE,"B"}</definedName>
    <definedName name="目次" localSheetId="10" hidden="1">{#N/A,#N/A,TRUE,"本工事費内訳表";#N/A,#N/A,TRUE,"A";#N/A,#N/A,TRUE,"B"}</definedName>
    <definedName name="目次" hidden="1">{#N/A,#N/A,TRUE,"本工事費内訳表";#N/A,#N/A,TRUE,"A";#N/A,#N/A,TRUE,"B"}</definedName>
    <definedName name="野" localSheetId="7" hidden="1">{#N/A,#N/A,TRUE,"本工事費内訳表";#N/A,#N/A,TRUE,"A";#N/A,#N/A,TRUE,"B"}</definedName>
    <definedName name="野" localSheetId="8" hidden="1">{#N/A,#N/A,TRUE,"本工事費内訳表";#N/A,#N/A,TRUE,"A";#N/A,#N/A,TRUE,"B"}</definedName>
    <definedName name="野" localSheetId="9" hidden="1">{#N/A,#N/A,TRUE,"本工事費内訳表";#N/A,#N/A,TRUE,"A";#N/A,#N/A,TRUE,"B"}</definedName>
    <definedName name="野" localSheetId="10" hidden="1">{#N/A,#N/A,TRUE,"本工事費内訳表";#N/A,#N/A,TRUE,"A";#N/A,#N/A,TRUE,"B"}</definedName>
    <definedName name="野" hidden="1">{#N/A,#N/A,TRUE,"本工事費内訳表";#N/A,#N/A,TRUE,"A";#N/A,#N/A,TRUE,"B"}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<sst xmlns="http://schemas.openxmlformats.org/spreadsheetml/2006/main" xmlns:r="http://schemas.openxmlformats.org/officeDocument/2006/relationships" count="807" uniqueCount="807">
  <si>
    <t>100：No.3排ガス及びダスト処理棟
基礎伏図・基礎リスト（4箇所）</t>
    <rPh sb="8" eb="9">
      <t>ハイ</t>
    </rPh>
    <rPh sb="11" eb="12">
      <t>オヨ</t>
    </rPh>
    <rPh sb="16" eb="18">
      <t>ショリ</t>
    </rPh>
    <rPh sb="18" eb="19">
      <t>トウ</t>
    </rPh>
    <rPh sb="20" eb="22">
      <t>キソ</t>
    </rPh>
    <rPh sb="22" eb="23">
      <t>フ</t>
    </rPh>
    <rPh sb="23" eb="24">
      <t>ズ</t>
    </rPh>
    <rPh sb="25" eb="27">
      <t>キソ</t>
    </rPh>
    <rPh sb="32" eb="34">
      <t>カショ</t>
    </rPh>
    <phoneticPr fontId="42"/>
  </si>
  <si>
    <t>＜現況ＧＬ＞</t>
    <rPh sb="1" eb="3">
      <t>ゲンキョウ</t>
    </rPh>
    <phoneticPr fontId="42"/>
  </si>
  <si>
    <t>A4-⑦・A4-⑧・B4-①・B4-②・B4-④・B4-⑤・B4-⑥・B4-⑦・B4-⑧・B4-⑨</t>
  </si>
  <si>
    <t>＜計画ＧＬ＞</t>
    <rPh sb="1" eb="3">
      <t>ケイカク</t>
    </rPh>
    <phoneticPr fontId="42"/>
  </si>
  <si>
    <t>B4-②</t>
  </si>
  <si>
    <t>＜平均高低差(計画-現況)＞</t>
    <rPh sb="1" eb="3">
      <t>ヘイキン</t>
    </rPh>
    <rPh sb="3" eb="6">
      <t>コウテイサ</t>
    </rPh>
    <phoneticPr fontId="42"/>
  </si>
  <si>
    <t>＜高低差(計画-現況)＞</t>
    <rPh sb="1" eb="4">
      <t>コウテイサ</t>
    </rPh>
    <rPh sb="5" eb="7">
      <t>ケイカク</t>
    </rPh>
    <rPh sb="8" eb="10">
      <t>ゲンキョウ</t>
    </rPh>
    <phoneticPr fontId="42"/>
  </si>
  <si>
    <t>非汚染土壌量</t>
    <rPh sb="0" eb="1">
      <t>ヒ</t>
    </rPh>
    <rPh sb="1" eb="3">
      <t>オセン</t>
    </rPh>
    <rPh sb="3" eb="5">
      <t>ドジョウ</t>
    </rPh>
    <rPh sb="5" eb="6">
      <t>リョウ</t>
    </rPh>
    <phoneticPr fontId="42"/>
  </si>
  <si>
    <t>非汚染土壌区域</t>
    <rPh sb="0" eb="1">
      <t>ヒ</t>
    </rPh>
    <rPh sb="1" eb="3">
      <t>オセン</t>
    </rPh>
    <rPh sb="3" eb="5">
      <t>ドジョウ</t>
    </rPh>
    <rPh sb="5" eb="7">
      <t>クイキ</t>
    </rPh>
    <phoneticPr fontId="42"/>
  </si>
  <si>
    <t>B</t>
  </si>
  <si>
    <t>FG53～55</t>
  </si>
  <si>
    <t>119:No.1可燃ごみ処理施設棟　杭仕様
基礎配筋リスト（1.20×1.20×0.50）</t>
    <rPh sb="8" eb="10">
      <t>カネン</t>
    </rPh>
    <rPh sb="12" eb="14">
      <t>ショリ</t>
    </rPh>
    <rPh sb="14" eb="16">
      <t>シセツ</t>
    </rPh>
    <rPh sb="16" eb="17">
      <t>トウ</t>
    </rPh>
    <rPh sb="18" eb="19">
      <t>クイ</t>
    </rPh>
    <rPh sb="19" eb="21">
      <t>シヨウ</t>
    </rPh>
    <rPh sb="22" eb="24">
      <t>キソ</t>
    </rPh>
    <rPh sb="24" eb="25">
      <t>ハイ</t>
    </rPh>
    <rPh sb="25" eb="26">
      <t>キン</t>
    </rPh>
    <phoneticPr fontId="42"/>
  </si>
  <si>
    <t>単位：ｍ</t>
    <rPh sb="0" eb="2">
      <t>タンイ</t>
    </rPh>
    <phoneticPr fontId="42"/>
  </si>
  <si>
    <t>C</t>
  </si>
  <si>
    <t>FG45</t>
  </si>
  <si>
    <t>A</t>
  </si>
  <si>
    <t>t</t>
  </si>
  <si>
    <t>(1.67-0.6）×10.0×10.0＝</t>
  </si>
  <si>
    <t>㎡</t>
  </si>
  <si>
    <t>1.1×10.0×10.0-28.6（地下構造物）＝</t>
  </si>
  <si>
    <t>　副部材Ａ</t>
    <rPh sb="1" eb="2">
      <t>フク</t>
    </rPh>
    <rPh sb="2" eb="4">
      <t>ブザイ</t>
    </rPh>
    <phoneticPr fontId="42"/>
  </si>
  <si>
    <t>＜土工量＞</t>
    <rPh sb="1" eb="2">
      <t>ド</t>
    </rPh>
    <rPh sb="2" eb="3">
      <t>コウ</t>
    </rPh>
    <rPh sb="3" eb="4">
      <t>リョウ</t>
    </rPh>
    <phoneticPr fontId="42"/>
  </si>
  <si>
    <t>北面重力擁壁</t>
    <rPh sb="0" eb="1">
      <t>キタ</t>
    </rPh>
    <rPh sb="1" eb="2">
      <t>メン</t>
    </rPh>
    <rPh sb="2" eb="4">
      <t>ジュウリョク</t>
    </rPh>
    <rPh sb="4" eb="5">
      <t>ヨウ</t>
    </rPh>
    <rPh sb="5" eb="6">
      <t>ヘキ</t>
    </rPh>
    <phoneticPr fontId="42"/>
  </si>
  <si>
    <t>X9+2,100-Y2～Y5</t>
  </si>
  <si>
    <t>(1.70×2.46－1.50×2.0）×0.65</t>
  </si>
  <si>
    <t>0.0600×8.00×72.00=</t>
  </si>
  <si>
    <t>先行掘削区域での地下構造物発生量</t>
    <rPh sb="0" eb="2">
      <t>センコウ</t>
    </rPh>
    <rPh sb="2" eb="4">
      <t>クッサク</t>
    </rPh>
    <rPh sb="4" eb="6">
      <t>クイキ</t>
    </rPh>
    <rPh sb="8" eb="10">
      <t>チカ</t>
    </rPh>
    <rPh sb="10" eb="13">
      <t>コウゾウブツ</t>
    </rPh>
    <rPh sb="13" eb="15">
      <t>ハッセイ</t>
    </rPh>
    <rPh sb="15" eb="16">
      <t>リョウ</t>
    </rPh>
    <phoneticPr fontId="42"/>
  </si>
  <si>
    <t>FG5</t>
  </si>
  <si>
    <t>単位：ｍ3</t>
    <rPh sb="0" eb="2">
      <t>タンイ</t>
    </rPh>
    <phoneticPr fontId="42"/>
  </si>
  <si>
    <t>m</t>
  </si>
  <si>
    <t>上段：盛土</t>
    <rPh sb="0" eb="2">
      <t>ジョウダン</t>
    </rPh>
    <rPh sb="3" eb="5">
      <t>モリド</t>
    </rPh>
    <phoneticPr fontId="42"/>
  </si>
  <si>
    <t>最終整地工事</t>
    <rPh sb="0" eb="2">
      <t>サイシュウ</t>
    </rPh>
    <rPh sb="2" eb="4">
      <t>セイチ</t>
    </rPh>
    <rPh sb="4" eb="6">
      <t>コウジ</t>
    </rPh>
    <phoneticPr fontId="42"/>
  </si>
  <si>
    <t>練ブロック積擁壁</t>
    <rPh sb="0" eb="1">
      <t>レン</t>
    </rPh>
    <rPh sb="5" eb="6">
      <t>ツミ</t>
    </rPh>
    <rPh sb="6" eb="7">
      <t>ヨウ</t>
    </rPh>
    <rPh sb="7" eb="8">
      <t>ヘキ</t>
    </rPh>
    <phoneticPr fontId="42"/>
  </si>
  <si>
    <t xml:space="preserve"> (type⑥)</t>
  </si>
  <si>
    <t>汚染土壌合計</t>
    <rPh sb="0" eb="2">
      <t>オセン</t>
    </rPh>
    <rPh sb="2" eb="4">
      <t>ドジョウ</t>
    </rPh>
    <rPh sb="4" eb="6">
      <t>ゴウケイ</t>
    </rPh>
    <phoneticPr fontId="42"/>
  </si>
  <si>
    <t>Ⅲ型 H=8.0m</t>
    <rPh sb="1" eb="2">
      <t>ガタ</t>
    </rPh>
    <phoneticPr fontId="42"/>
  </si>
  <si>
    <t>計</t>
    <rPh sb="0" eb="1">
      <t>ケイ</t>
    </rPh>
    <phoneticPr fontId="42"/>
  </si>
  <si>
    <t>下段：切土</t>
    <rPh sb="0" eb="2">
      <t>カダン</t>
    </rPh>
    <rPh sb="3" eb="5">
      <t>キリド</t>
    </rPh>
    <phoneticPr fontId="42"/>
  </si>
  <si>
    <t>0.6×10.0×10.0-0.6（地下構造物）＝</t>
    <rPh sb="18" eb="20">
      <t>チカ</t>
    </rPh>
    <rPh sb="20" eb="23">
      <t>コウゾウブツ</t>
    </rPh>
    <phoneticPr fontId="42"/>
  </si>
  <si>
    <t>表層ダイオキシン類
汚染区域除去
（GL-0.1m）</t>
    <rPh sb="0" eb="2">
      <t>ヒョウソウ</t>
    </rPh>
    <rPh sb="8" eb="9">
      <t>ルイ</t>
    </rPh>
    <rPh sb="10" eb="12">
      <t>オセン</t>
    </rPh>
    <rPh sb="12" eb="14">
      <t>クイキ</t>
    </rPh>
    <rPh sb="14" eb="16">
      <t>ジョキョ</t>
    </rPh>
    <phoneticPr fontId="42"/>
  </si>
  <si>
    <t>名称</t>
    <rPh sb="0" eb="2">
      <t>メイショウ</t>
    </rPh>
    <phoneticPr fontId="42"/>
  </si>
  <si>
    <t>A3-⑦・A3-⑧・B3-①
B3-②・B3-③・B3-④・B3-⑤・B3-⑥</t>
  </si>
  <si>
    <t>㎥</t>
  </si>
  <si>
    <t>GL0.0～-0.1</t>
  </si>
  <si>
    <t>①</t>
  </si>
  <si>
    <t>115:旧焼却炉基礎伏図（18本）</t>
    <rPh sb="4" eb="5">
      <t>キュウ</t>
    </rPh>
    <rPh sb="5" eb="8">
      <t>ショウキャクロ</t>
    </rPh>
    <rPh sb="8" eb="10">
      <t>キソ</t>
    </rPh>
    <rPh sb="10" eb="11">
      <t>フ</t>
    </rPh>
    <rPh sb="11" eb="12">
      <t>ズ</t>
    </rPh>
    <rPh sb="15" eb="16">
      <t>ホン</t>
    </rPh>
    <phoneticPr fontId="42"/>
  </si>
  <si>
    <t>⑪</t>
  </si>
  <si>
    <t>旧煙突基礎 天端</t>
    <rPh sb="0" eb="1">
      <t>キュウ</t>
    </rPh>
    <rPh sb="1" eb="3">
      <t>エントツ</t>
    </rPh>
    <rPh sb="3" eb="5">
      <t>キソ</t>
    </rPh>
    <rPh sb="6" eb="7">
      <t>テン</t>
    </rPh>
    <rPh sb="7" eb="8">
      <t>タン</t>
    </rPh>
    <phoneticPr fontId="42"/>
  </si>
  <si>
    <t>②</t>
  </si>
  <si>
    <t>可燃ごみ北側重力擁壁</t>
    <rPh sb="0" eb="2">
      <t>カネン</t>
    </rPh>
    <rPh sb="4" eb="6">
      <t>キタガワ</t>
    </rPh>
    <rPh sb="6" eb="8">
      <t>ジュウリョク</t>
    </rPh>
    <rPh sb="8" eb="9">
      <t>ヨウ</t>
    </rPh>
    <rPh sb="9" eb="10">
      <t>ヘキ</t>
    </rPh>
    <phoneticPr fontId="42"/>
  </si>
  <si>
    <t>⑨</t>
  </si>
  <si>
    <t>場内仮置き・部場外仮置き</t>
    <rPh sb="0" eb="2">
      <t>ジョウナイ</t>
    </rPh>
    <rPh sb="2" eb="3">
      <t>カリ</t>
    </rPh>
    <rPh sb="3" eb="4">
      <t>オ</t>
    </rPh>
    <rPh sb="6" eb="7">
      <t>ブ</t>
    </rPh>
    <rPh sb="7" eb="9">
      <t>ジョウガイ</t>
    </rPh>
    <rPh sb="9" eb="11">
      <t>カリオ</t>
    </rPh>
    <phoneticPr fontId="42"/>
  </si>
  <si>
    <t>地下ピット部</t>
    <rPh sb="0" eb="2">
      <t>チカ</t>
    </rPh>
    <rPh sb="5" eb="6">
      <t>ブ</t>
    </rPh>
    <phoneticPr fontId="42"/>
  </si>
  <si>
    <t>　①北面ブロック積擁壁</t>
    <rPh sb="2" eb="3">
      <t>キタ</t>
    </rPh>
    <rPh sb="3" eb="4">
      <t>メン</t>
    </rPh>
    <rPh sb="8" eb="9">
      <t>ツミ</t>
    </rPh>
    <rPh sb="9" eb="10">
      <t>ヨウ</t>
    </rPh>
    <rPh sb="10" eb="11">
      <t>ヘキ</t>
    </rPh>
    <phoneticPr fontId="42"/>
  </si>
  <si>
    <t xml:space="preserve">101：No.3排ガス及びダスト処理棟
基礎伏図・基礎リスト
</t>
    <rPh sb="8" eb="9">
      <t>ハイ</t>
    </rPh>
    <rPh sb="11" eb="12">
      <t>オヨ</t>
    </rPh>
    <rPh sb="16" eb="18">
      <t>ショリ</t>
    </rPh>
    <rPh sb="18" eb="19">
      <t>トウ</t>
    </rPh>
    <rPh sb="20" eb="22">
      <t>キソ</t>
    </rPh>
    <rPh sb="22" eb="23">
      <t>フ</t>
    </rPh>
    <rPh sb="23" eb="24">
      <t>ズ</t>
    </rPh>
    <rPh sb="25" eb="27">
      <t>キソ</t>
    </rPh>
    <phoneticPr fontId="42"/>
  </si>
  <si>
    <t>B3-③</t>
  </si>
  <si>
    <t>Y4-X7～X11</t>
  </si>
  <si>
    <t>③</t>
  </si>
  <si>
    <t>一次掘削時の構造物</t>
    <rPh sb="0" eb="2">
      <t>イチジ</t>
    </rPh>
    <rPh sb="2" eb="4">
      <t>クッサク</t>
    </rPh>
    <rPh sb="4" eb="5">
      <t>ジ</t>
    </rPh>
    <rPh sb="6" eb="9">
      <t>コウゾウブツ</t>
    </rPh>
    <phoneticPr fontId="42"/>
  </si>
  <si>
    <t>BS9</t>
  </si>
  <si>
    <t>⑤</t>
  </si>
  <si>
    <t>⑥</t>
  </si>
  <si>
    <t>φ</t>
  </si>
  <si>
    <t>非汚染土壌区画における非汚染土壌量</t>
    <rPh sb="0" eb="1">
      <t>ヒ</t>
    </rPh>
    <rPh sb="1" eb="3">
      <t>オセン</t>
    </rPh>
    <rPh sb="3" eb="5">
      <t>ドジョウ</t>
    </rPh>
    <rPh sb="5" eb="7">
      <t>クカク</t>
    </rPh>
    <rPh sb="11" eb="12">
      <t>ヒ</t>
    </rPh>
    <rPh sb="12" eb="14">
      <t>オセン</t>
    </rPh>
    <rPh sb="14" eb="16">
      <t>ドジョウ</t>
    </rPh>
    <rPh sb="16" eb="17">
      <t>リョウ</t>
    </rPh>
    <phoneticPr fontId="42"/>
  </si>
  <si>
    <t>⑦</t>
  </si>
  <si>
    <t>（2.46×2.46-2.00×2.00）×0.65</t>
  </si>
  <si>
    <t>⑧</t>
  </si>
  <si>
    <t>④　2次掘削土量</t>
    <rPh sb="3" eb="4">
      <t>ジ</t>
    </rPh>
    <rPh sb="4" eb="6">
      <t>クッサク</t>
    </rPh>
    <rPh sb="6" eb="7">
      <t>ド</t>
    </rPh>
    <rPh sb="7" eb="8">
      <t>リョウ</t>
    </rPh>
    <phoneticPr fontId="42"/>
  </si>
  <si>
    <t>地下構造物数量表より</t>
    <rPh sb="0" eb="2">
      <t>チカ</t>
    </rPh>
    <rPh sb="2" eb="5">
      <t>コウゾウブツ</t>
    </rPh>
    <rPh sb="5" eb="7">
      <t>スウリョウ</t>
    </rPh>
    <rPh sb="7" eb="8">
      <t>ヒョウ</t>
    </rPh>
    <phoneticPr fontId="42"/>
  </si>
  <si>
    <t>⑫</t>
  </si>
  <si>
    <t>FG51,52</t>
  </si>
  <si>
    <t>地下残存構造物</t>
    <rPh sb="0" eb="2">
      <t>チカ</t>
    </rPh>
    <rPh sb="2" eb="4">
      <t>ザンゾン</t>
    </rPh>
    <rPh sb="4" eb="7">
      <t>コウゾウブツ</t>
    </rPh>
    <phoneticPr fontId="42"/>
  </si>
  <si>
    <t>旧焼却炉基礎ベース</t>
    <rPh sb="0" eb="1">
      <t>キュウ</t>
    </rPh>
    <rPh sb="1" eb="4">
      <t>ショウキャクロ</t>
    </rPh>
    <rPh sb="4" eb="6">
      <t>キソ</t>
    </rPh>
    <phoneticPr fontId="42"/>
  </si>
  <si>
    <t>0.1t</t>
  </si>
  <si>
    <t>汚染土壌区域</t>
    <rPh sb="0" eb="2">
      <t>オセン</t>
    </rPh>
    <rPh sb="2" eb="4">
      <t>ドジョウ</t>
    </rPh>
    <rPh sb="4" eb="6">
      <t>クイキ</t>
    </rPh>
    <phoneticPr fontId="42"/>
  </si>
  <si>
    <t>70:No.1可燃ごみ処理施設棟
フライトコンベヤー出口詳細図</t>
    <rPh sb="7" eb="9">
      <t>カネン</t>
    </rPh>
    <rPh sb="11" eb="13">
      <t>ショリ</t>
    </rPh>
    <rPh sb="13" eb="15">
      <t>シセツ</t>
    </rPh>
    <rPh sb="15" eb="16">
      <t>トウ</t>
    </rPh>
    <rPh sb="26" eb="28">
      <t>デグチ</t>
    </rPh>
    <rPh sb="28" eb="30">
      <t>ショウサイ</t>
    </rPh>
    <rPh sb="30" eb="31">
      <t>ズ</t>
    </rPh>
    <phoneticPr fontId="42"/>
  </si>
  <si>
    <t>1次掘削土量</t>
    <rPh sb="1" eb="2">
      <t>ジ</t>
    </rPh>
    <rPh sb="2" eb="4">
      <t>クッサク</t>
    </rPh>
    <rPh sb="4" eb="5">
      <t>ド</t>
    </rPh>
    <rPh sb="5" eb="6">
      <t>リョウ</t>
    </rPh>
    <phoneticPr fontId="42"/>
  </si>
  <si>
    <t>FG2</t>
  </si>
  <si>
    <t>B1Fスラブ</t>
  </si>
  <si>
    <t>Ｆ</t>
  </si>
  <si>
    <t>A2-⑥</t>
  </si>
  <si>
    <t xml:space="preserve"> (type②)</t>
  </si>
  <si>
    <t>B2-⑥</t>
  </si>
  <si>
    <t>0.21㎥（B2⑥）</t>
  </si>
  <si>
    <t>④ 埋戻し土量計算書（79.0⇒80.8）　</t>
  </si>
  <si>
    <t>B3-①</t>
  </si>
  <si>
    <t>Ｄ</t>
  </si>
  <si>
    <t>一次掘削</t>
    <rPh sb="0" eb="2">
      <t>イチジ</t>
    </rPh>
    <rPh sb="2" eb="4">
      <t>クッサク</t>
    </rPh>
    <phoneticPr fontId="42"/>
  </si>
  <si>
    <t>　VPφ50</t>
  </si>
  <si>
    <t>FG76～81</t>
  </si>
  <si>
    <t>74:No.1可燃ごみ処理施設棟
1階 伏図（2箇所）</t>
    <rPh sb="7" eb="9">
      <t>カネン</t>
    </rPh>
    <rPh sb="11" eb="13">
      <t>ショリ</t>
    </rPh>
    <rPh sb="13" eb="15">
      <t>シセツ</t>
    </rPh>
    <rPh sb="15" eb="16">
      <t>トウ</t>
    </rPh>
    <rPh sb="18" eb="19">
      <t>カイ</t>
    </rPh>
    <rPh sb="20" eb="21">
      <t>フ</t>
    </rPh>
    <rPh sb="21" eb="22">
      <t>ズ</t>
    </rPh>
    <rPh sb="24" eb="26">
      <t>カショ</t>
    </rPh>
    <phoneticPr fontId="42"/>
  </si>
  <si>
    <t>B3-④</t>
  </si>
  <si>
    <t>B4-①</t>
  </si>
  <si>
    <t>20kg/個/0.6m＝33.3kg/m×8.2m/2,350</t>
    <rPh sb="5" eb="6">
      <t>コ</t>
    </rPh>
    <phoneticPr fontId="42"/>
  </si>
  <si>
    <t>（12.00m×18.00m×-1.21㎡-0.91㎡-0.61㎡-0.91㎡）×0.10m</t>
  </si>
  <si>
    <t>煙突基礎下半分</t>
    <rPh sb="0" eb="2">
      <t>エントツ</t>
    </rPh>
    <rPh sb="2" eb="4">
      <t>キソ</t>
    </rPh>
    <rPh sb="4" eb="5">
      <t>シタ</t>
    </rPh>
    <rPh sb="5" eb="7">
      <t>ハンブン</t>
    </rPh>
    <phoneticPr fontId="42"/>
  </si>
  <si>
    <t>Ｎ</t>
  </si>
  <si>
    <t>工程</t>
    <rPh sb="0" eb="2">
      <t>コウテイ</t>
    </rPh>
    <phoneticPr fontId="42"/>
  </si>
  <si>
    <t>基</t>
    <rPh sb="0" eb="1">
      <t>キ</t>
    </rPh>
    <phoneticPr fontId="42"/>
  </si>
  <si>
    <t>煙突基礎</t>
    <rPh sb="0" eb="2">
      <t>エントツ</t>
    </rPh>
    <rPh sb="2" eb="4">
      <t>キソ</t>
    </rPh>
    <phoneticPr fontId="42"/>
  </si>
  <si>
    <t xml:space="preserve"> スクイザー下部①</t>
    <rPh sb="6" eb="8">
      <t>カブ</t>
    </rPh>
    <phoneticPr fontId="42"/>
  </si>
  <si>
    <t>8.2ｍ</t>
  </si>
  <si>
    <t>ﾋﾟｯﾄ底BS11</t>
    <rPh sb="4" eb="5">
      <t>ソコ</t>
    </rPh>
    <phoneticPr fontId="42"/>
  </si>
  <si>
    <t>油サービスタンク基礎</t>
    <rPh sb="0" eb="1">
      <t>アブラ</t>
    </rPh>
    <rPh sb="8" eb="10">
      <t>キソ</t>
    </rPh>
    <phoneticPr fontId="42"/>
  </si>
  <si>
    <t>掘削土量</t>
    <rPh sb="0" eb="2">
      <t>クッサク</t>
    </rPh>
    <rPh sb="2" eb="3">
      <t>ド</t>
    </rPh>
    <rPh sb="3" eb="4">
      <t>リョウ</t>
    </rPh>
    <phoneticPr fontId="42"/>
  </si>
  <si>
    <t>0.55×10.0×10.0＝</t>
  </si>
  <si>
    <t>非
汚
染
区
画</t>
    <rPh sb="0" eb="1">
      <t>ヒ</t>
    </rPh>
    <rPh sb="2" eb="3">
      <t>オ</t>
    </rPh>
    <rPh sb="4" eb="5">
      <t>セン</t>
    </rPh>
    <rPh sb="6" eb="7">
      <t>ク</t>
    </rPh>
    <rPh sb="8" eb="9">
      <t>ガ</t>
    </rPh>
    <phoneticPr fontId="42"/>
  </si>
  <si>
    <t>〈可燃ごみ処理施設棟〉</t>
    <rPh sb="1" eb="3">
      <t>カネン</t>
    </rPh>
    <rPh sb="5" eb="7">
      <t>ショリ</t>
    </rPh>
    <rPh sb="7" eb="9">
      <t>シセツ</t>
    </rPh>
    <rPh sb="9" eb="10">
      <t>トウ</t>
    </rPh>
    <phoneticPr fontId="42"/>
  </si>
  <si>
    <t>汚
染
区
画</t>
    <rPh sb="0" eb="1">
      <t>キタナ</t>
    </rPh>
    <rPh sb="2" eb="3">
      <t>セン</t>
    </rPh>
    <rPh sb="4" eb="5">
      <t>ク</t>
    </rPh>
    <rPh sb="6" eb="7">
      <t>カク</t>
    </rPh>
    <phoneticPr fontId="42"/>
  </si>
  <si>
    <t>Ⅲ型 H=6.0m</t>
    <rPh sb="1" eb="2">
      <t>ガタ</t>
    </rPh>
    <phoneticPr fontId="42"/>
  </si>
  <si>
    <t xml:space="preserve"> (type③)</t>
  </si>
  <si>
    <t>〈粗大ごみ処理施設棟〉</t>
    <rPh sb="1" eb="3">
      <t>ソダイ</t>
    </rPh>
    <rPh sb="5" eb="7">
      <t>ショリ</t>
    </rPh>
    <rPh sb="7" eb="9">
      <t>シセツ</t>
    </rPh>
    <rPh sb="9" eb="10">
      <t>トウ</t>
    </rPh>
    <phoneticPr fontId="42"/>
  </si>
  <si>
    <t>Ｍ</t>
  </si>
  <si>
    <t>区画</t>
    <rPh sb="0" eb="1">
      <t>ク</t>
    </rPh>
    <rPh sb="1" eb="2">
      <t>カク</t>
    </rPh>
    <phoneticPr fontId="42"/>
  </si>
  <si>
    <t>埋め戻し
　土量</t>
    <rPh sb="0" eb="1">
      <t>ウ</t>
    </rPh>
    <rPh sb="2" eb="3">
      <t>モド</t>
    </rPh>
    <rPh sb="6" eb="7">
      <t>ド</t>
    </rPh>
    <rPh sb="7" eb="8">
      <t>リョウ</t>
    </rPh>
    <phoneticPr fontId="42"/>
  </si>
  <si>
    <t>2.5㎥（B2⑥）</t>
  </si>
  <si>
    <t>ｔ</t>
  </si>
  <si>
    <t>一次掘削部（FH=79.0⇒80.8）</t>
    <rPh sb="0" eb="2">
      <t>イチジ</t>
    </rPh>
    <rPh sb="2" eb="4">
      <t>クッサク</t>
    </rPh>
    <rPh sb="4" eb="5">
      <t>ブ</t>
    </rPh>
    <phoneticPr fontId="42"/>
  </si>
  <si>
    <t>A4-④⑦⑧⑨</t>
  </si>
  <si>
    <t>地中梁</t>
    <rPh sb="0" eb="2">
      <t>チチュウ</t>
    </rPh>
    <rPh sb="2" eb="3">
      <t>ハリ</t>
    </rPh>
    <phoneticPr fontId="42"/>
  </si>
  <si>
    <t>備考</t>
    <rPh sb="0" eb="2">
      <t>ビコウ</t>
    </rPh>
    <phoneticPr fontId="42"/>
  </si>
  <si>
    <t>シュレッダー基礎</t>
    <rPh sb="6" eb="8">
      <t>キソ</t>
    </rPh>
    <phoneticPr fontId="42"/>
  </si>
  <si>
    <t>作業会社事務所</t>
    <rPh sb="0" eb="2">
      <t>サギョウ</t>
    </rPh>
    <rPh sb="2" eb="4">
      <t>カイシャ</t>
    </rPh>
    <rPh sb="4" eb="6">
      <t>ジム</t>
    </rPh>
    <rPh sb="6" eb="7">
      <t>ショ</t>
    </rPh>
    <phoneticPr fontId="42"/>
  </si>
  <si>
    <t>掘削量</t>
    <rPh sb="0" eb="2">
      <t>クッサク</t>
    </rPh>
    <rPh sb="2" eb="3">
      <t>リョウ</t>
    </rPh>
    <phoneticPr fontId="42"/>
  </si>
  <si>
    <t>レール　L16.5m×16.4kg/m
ポスト　H1.1m　φ114.3mm　t4.5mm</t>
  </si>
  <si>
    <t>構造物量</t>
    <rPh sb="0" eb="3">
      <t>コウゾウブツ</t>
    </rPh>
    <rPh sb="3" eb="4">
      <t>リョウ</t>
    </rPh>
    <phoneticPr fontId="42"/>
  </si>
  <si>
    <t>B3-⑥⑦⑧⑨</t>
  </si>
  <si>
    <t>(14.80+13.80)×0.15=</t>
  </si>
  <si>
    <t>F4</t>
  </si>
  <si>
    <t>B5-①④⑦</t>
  </si>
  <si>
    <t>スチール物置</t>
    <rPh sb="4" eb="5">
      <t>モノ</t>
    </rPh>
    <rPh sb="5" eb="6">
      <t>オ</t>
    </rPh>
    <phoneticPr fontId="42"/>
  </si>
  <si>
    <t>基礎</t>
    <rPh sb="0" eb="2">
      <t>キソ</t>
    </rPh>
    <phoneticPr fontId="42"/>
  </si>
  <si>
    <t>埋戻し　</t>
    <rPh sb="0" eb="1">
      <t>ウ</t>
    </rPh>
    <rPh sb="1" eb="2">
      <t>モド</t>
    </rPh>
    <phoneticPr fontId="42"/>
  </si>
  <si>
    <t>池先境界ブロック 150×150</t>
    <rPh sb="0" eb="1">
      <t>チ</t>
    </rPh>
    <rPh sb="1" eb="2">
      <t>サキ</t>
    </rPh>
    <rPh sb="2" eb="4">
      <t>キョウカイ</t>
    </rPh>
    <phoneticPr fontId="42"/>
  </si>
  <si>
    <t>二次掘削(遮水工内）</t>
    <rPh sb="0" eb="1">
      <t>ニ</t>
    </rPh>
    <rPh sb="5" eb="7">
      <t>シャスイ</t>
    </rPh>
    <rPh sb="7" eb="8">
      <t>コウ</t>
    </rPh>
    <rPh sb="8" eb="9">
      <t>ナイ</t>
    </rPh>
    <phoneticPr fontId="42"/>
  </si>
  <si>
    <t>(合計）</t>
    <rPh sb="1" eb="3">
      <t>ゴウケイ</t>
    </rPh>
    <phoneticPr fontId="42"/>
  </si>
  <si>
    <t>④</t>
  </si>
  <si>
    <t>汚染土壌量</t>
    <rPh sb="0" eb="2">
      <t>オセン</t>
    </rPh>
    <rPh sb="2" eb="4">
      <t>ドジョウ</t>
    </rPh>
    <rPh sb="4" eb="5">
      <t>リョウ</t>
    </rPh>
    <phoneticPr fontId="42"/>
  </si>
  <si>
    <t>X9側</t>
    <rPh sb="2" eb="3">
      <t>ガワ</t>
    </rPh>
    <phoneticPr fontId="42"/>
  </si>
  <si>
    <t>W14</t>
  </si>
  <si>
    <t>H=1.1m　6.91kg/m×26.9m</t>
  </si>
  <si>
    <t>汚染土壌区画</t>
    <rPh sb="0" eb="2">
      <t>オセン</t>
    </rPh>
    <rPh sb="2" eb="4">
      <t>ドジョウ</t>
    </rPh>
    <rPh sb="4" eb="6">
      <t>クカク</t>
    </rPh>
    <phoneticPr fontId="42"/>
  </si>
  <si>
    <t xml:space="preserve"> 仕切台東柱</t>
    <rPh sb="1" eb="3">
      <t>シキ</t>
    </rPh>
    <rPh sb="3" eb="4">
      <t>ダイ</t>
    </rPh>
    <rPh sb="4" eb="5">
      <t>ヒガシ</t>
    </rPh>
    <rPh sb="5" eb="6">
      <t>ハシラ</t>
    </rPh>
    <phoneticPr fontId="42"/>
  </si>
  <si>
    <t>非汚染土壌区画</t>
    <rPh sb="0" eb="1">
      <t>ヒ</t>
    </rPh>
    <rPh sb="1" eb="3">
      <t>オセン</t>
    </rPh>
    <rPh sb="3" eb="5">
      <t>ドジョウ</t>
    </rPh>
    <rPh sb="5" eb="7">
      <t>クカク</t>
    </rPh>
    <phoneticPr fontId="42"/>
  </si>
  <si>
    <t>内、非汚染土壌区画の汚染土壌量</t>
    <rPh sb="0" eb="1">
      <t>ウチ</t>
    </rPh>
    <rPh sb="2" eb="3">
      <t>ヒ</t>
    </rPh>
    <rPh sb="3" eb="5">
      <t>オセン</t>
    </rPh>
    <rPh sb="5" eb="7">
      <t>ドジョウ</t>
    </rPh>
    <rPh sb="7" eb="9">
      <t>クカク</t>
    </rPh>
    <rPh sb="10" eb="12">
      <t>オセン</t>
    </rPh>
    <rPh sb="12" eb="14">
      <t>ドジョウ</t>
    </rPh>
    <rPh sb="14" eb="15">
      <t>リョウ</t>
    </rPh>
    <phoneticPr fontId="42"/>
  </si>
  <si>
    <t>74:No.1可燃ごみ処理施設棟
1階 伏図（1箇所）</t>
    <rPh sb="7" eb="9">
      <t>カネン</t>
    </rPh>
    <rPh sb="11" eb="13">
      <t>ショリ</t>
    </rPh>
    <rPh sb="13" eb="15">
      <t>シセツ</t>
    </rPh>
    <rPh sb="15" eb="16">
      <t>トウ</t>
    </rPh>
    <rPh sb="18" eb="19">
      <t>カイ</t>
    </rPh>
    <rPh sb="20" eb="21">
      <t>フ</t>
    </rPh>
    <rPh sb="21" eb="22">
      <t>ズ</t>
    </rPh>
    <rPh sb="24" eb="26">
      <t>カショ</t>
    </rPh>
    <phoneticPr fontId="42"/>
  </si>
  <si>
    <t>非汚染土壌量</t>
    <rPh sb="0" eb="1">
      <t>ヒ</t>
    </rPh>
    <phoneticPr fontId="42"/>
  </si>
  <si>
    <t>86:基礎伏図（5箇所）</t>
    <rPh sb="3" eb="5">
      <t>キソ</t>
    </rPh>
    <rPh sb="5" eb="6">
      <t>フ</t>
    </rPh>
    <rPh sb="6" eb="7">
      <t>ズ</t>
    </rPh>
    <rPh sb="9" eb="11">
      <t>カショ</t>
    </rPh>
    <phoneticPr fontId="42"/>
  </si>
  <si>
    <t>HP300（スロープ下～北東角）</t>
    <rPh sb="10" eb="11">
      <t>シタ</t>
    </rPh>
    <rPh sb="12" eb="13">
      <t>キタ</t>
    </rPh>
    <rPh sb="13" eb="14">
      <t>ヒガシ</t>
    </rPh>
    <rPh sb="14" eb="15">
      <t>カク</t>
    </rPh>
    <phoneticPr fontId="42"/>
  </si>
  <si>
    <t>先行掘削区域での非汚染土壌量</t>
    <rPh sb="0" eb="2">
      <t>センコウ</t>
    </rPh>
    <rPh sb="2" eb="4">
      <t>クッサク</t>
    </rPh>
    <rPh sb="4" eb="6">
      <t>クイキ</t>
    </rPh>
    <rPh sb="8" eb="9">
      <t>ヒ</t>
    </rPh>
    <rPh sb="9" eb="11">
      <t>オセン</t>
    </rPh>
    <rPh sb="11" eb="13">
      <t>ドジョウ</t>
    </rPh>
    <rPh sb="13" eb="14">
      <t>リョウ</t>
    </rPh>
    <phoneticPr fontId="42"/>
  </si>
  <si>
    <t>先行区域</t>
    <rPh sb="0" eb="2">
      <t>センコウ</t>
    </rPh>
    <rPh sb="2" eb="4">
      <t>クイキ</t>
    </rPh>
    <phoneticPr fontId="42"/>
  </si>
  <si>
    <t>Ｑ</t>
  </si>
  <si>
    <t>先行区域
以外</t>
    <rPh sb="0" eb="2">
      <t>センコウ</t>
    </rPh>
    <rPh sb="2" eb="4">
      <t>クイキ</t>
    </rPh>
    <rPh sb="5" eb="7">
      <t>イガイ</t>
    </rPh>
    <phoneticPr fontId="42"/>
  </si>
  <si>
    <t>0.6×10.0×10.0-26.4（地下構造物）＝</t>
  </si>
  <si>
    <t>1.6～1.5</t>
  </si>
  <si>
    <t>二次掘削以深の構造物</t>
    <rPh sb="0" eb="2">
      <t>ニジ</t>
    </rPh>
    <rPh sb="2" eb="4">
      <t>クッサク</t>
    </rPh>
    <rPh sb="4" eb="5">
      <t>イ</t>
    </rPh>
    <rPh sb="5" eb="6">
      <t>シン</t>
    </rPh>
    <rPh sb="7" eb="10">
      <t>コウゾウブツ</t>
    </rPh>
    <phoneticPr fontId="42"/>
  </si>
  <si>
    <t>A2-⑧・B2-②・B2-⑤</t>
  </si>
  <si>
    <t>名　　称</t>
    <rPh sb="0" eb="1">
      <t>メイ</t>
    </rPh>
    <rPh sb="3" eb="4">
      <t>ショウ</t>
    </rPh>
    <phoneticPr fontId="63"/>
  </si>
  <si>
    <t>鋼製支保工設置撤去工</t>
    <rPh sb="0" eb="2">
      <t>コウセイ</t>
    </rPh>
    <rPh sb="2" eb="3">
      <t>シ</t>
    </rPh>
    <rPh sb="3" eb="4">
      <t>ホ</t>
    </rPh>
    <rPh sb="4" eb="5">
      <t>コウ</t>
    </rPh>
    <rPh sb="5" eb="7">
      <t>セッチ</t>
    </rPh>
    <rPh sb="7" eb="9">
      <t>テッキョ</t>
    </rPh>
    <rPh sb="9" eb="10">
      <t>コウ</t>
    </rPh>
    <phoneticPr fontId="42"/>
  </si>
  <si>
    <t>津山市ごみ焼却場等撤去工事　</t>
    <rPh sb="0" eb="2">
      <t>ツヤマ</t>
    </rPh>
    <rPh sb="2" eb="3">
      <t>シ</t>
    </rPh>
    <rPh sb="5" eb="7">
      <t>ショウキャク</t>
    </rPh>
    <rPh sb="7" eb="8">
      <t>ジョウ</t>
    </rPh>
    <rPh sb="8" eb="9">
      <t>ナド</t>
    </rPh>
    <rPh sb="9" eb="11">
      <t>テッキョ</t>
    </rPh>
    <rPh sb="11" eb="13">
      <t>コウジ</t>
    </rPh>
    <phoneticPr fontId="42"/>
  </si>
  <si>
    <t>2.ブロック積擁壁計</t>
    <rPh sb="6" eb="7">
      <t>ツミ</t>
    </rPh>
    <rPh sb="7" eb="8">
      <t>ヨウ</t>
    </rPh>
    <rPh sb="8" eb="9">
      <t>ヘキ</t>
    </rPh>
    <rPh sb="9" eb="10">
      <t>ケイ</t>
    </rPh>
    <phoneticPr fontId="42"/>
  </si>
  <si>
    <t>図面整理番号</t>
    <rPh sb="0" eb="2">
      <t>ズメン</t>
    </rPh>
    <rPh sb="2" eb="4">
      <t>セイリ</t>
    </rPh>
    <rPh sb="4" eb="6">
      <t>バンゴウ</t>
    </rPh>
    <phoneticPr fontId="42"/>
  </si>
  <si>
    <t>FG59～61</t>
  </si>
  <si>
    <t>形 状 寸 法</t>
    <rPh sb="0" eb="1">
      <t>カタチ</t>
    </rPh>
    <rPh sb="2" eb="3">
      <t>ジョウ</t>
    </rPh>
    <rPh sb="4" eb="5">
      <t>スン</t>
    </rPh>
    <rPh sb="6" eb="7">
      <t>ホウ</t>
    </rPh>
    <phoneticPr fontId="63"/>
  </si>
  <si>
    <t>主部材重量×0.22=</t>
    <rPh sb="0" eb="1">
      <t>シュ</t>
    </rPh>
    <rPh sb="1" eb="3">
      <t>ブザイ</t>
    </rPh>
    <rPh sb="3" eb="5">
      <t>ジュウリョウ</t>
    </rPh>
    <phoneticPr fontId="42"/>
  </si>
  <si>
    <t>算　　　　　　　式</t>
    <rPh sb="0" eb="1">
      <t>ザン</t>
    </rPh>
    <rPh sb="8" eb="9">
      <t>シキ</t>
    </rPh>
    <phoneticPr fontId="63"/>
  </si>
  <si>
    <t>単位</t>
    <rPh sb="0" eb="2">
      <t>タンイ</t>
    </rPh>
    <phoneticPr fontId="42"/>
  </si>
  <si>
    <t>　　　　　　　下端</t>
    <rPh sb="7" eb="8">
      <t>シタ</t>
    </rPh>
    <rPh sb="8" eb="9">
      <t>タン</t>
    </rPh>
    <phoneticPr fontId="42"/>
  </si>
  <si>
    <t>鋼矢板打設工</t>
    <rPh sb="0" eb="1">
      <t>コウ</t>
    </rPh>
    <rPh sb="1" eb="3">
      <t>ヤイタ</t>
    </rPh>
    <rPh sb="3" eb="4">
      <t>ダ</t>
    </rPh>
    <rPh sb="4" eb="5">
      <t>セツ</t>
    </rPh>
    <rPh sb="5" eb="6">
      <t>コウ</t>
    </rPh>
    <phoneticPr fontId="42"/>
  </si>
  <si>
    <t>外構撤去工事</t>
    <rPh sb="0" eb="1">
      <t>ソト</t>
    </rPh>
    <rPh sb="1" eb="2">
      <t>コウ</t>
    </rPh>
    <rPh sb="2" eb="4">
      <t>テッキョ</t>
    </rPh>
    <rPh sb="4" eb="6">
      <t>コウジ</t>
    </rPh>
    <phoneticPr fontId="42"/>
  </si>
  <si>
    <t>Ⅲ型 H=5.5m</t>
    <rPh sb="1" eb="2">
      <t>ガタ</t>
    </rPh>
    <phoneticPr fontId="42"/>
  </si>
  <si>
    <t>AS</t>
  </si>
  <si>
    <t xml:space="preserve"> (type⑤)</t>
  </si>
  <si>
    <t>X9</t>
  </si>
  <si>
    <t>21.60/0.40=</t>
  </si>
  <si>
    <t>W13,14</t>
  </si>
  <si>
    <t>枚</t>
    <rPh sb="0" eb="1">
      <t>マイ</t>
    </rPh>
    <phoneticPr fontId="42"/>
  </si>
  <si>
    <t>Y2-X9～X11</t>
  </si>
  <si>
    <t>　500×750</t>
  </si>
  <si>
    <t>86:基礎伏図（4本）</t>
    <rPh sb="3" eb="5">
      <t>キソ</t>
    </rPh>
    <rPh sb="5" eb="6">
      <t>フ</t>
    </rPh>
    <rPh sb="6" eb="7">
      <t>ズ</t>
    </rPh>
    <rPh sb="9" eb="10">
      <t>ホン</t>
    </rPh>
    <phoneticPr fontId="42"/>
  </si>
  <si>
    <t>0.0600×5.50×54.00=</t>
  </si>
  <si>
    <t>　　　　　車庫棟廻り</t>
    <rPh sb="5" eb="7">
      <t>シャコ</t>
    </rPh>
    <rPh sb="7" eb="8">
      <t>トウ</t>
    </rPh>
    <rPh sb="8" eb="9">
      <t>マワ</t>
    </rPh>
    <phoneticPr fontId="42"/>
  </si>
  <si>
    <t>5.20/0.40=</t>
  </si>
  <si>
    <t>F2a</t>
  </si>
  <si>
    <t>0.0600×6.00×13.00=</t>
  </si>
  <si>
    <t>Ⅲ型 H=6.5m</t>
    <rPh sb="1" eb="2">
      <t>ガタ</t>
    </rPh>
    <phoneticPr fontId="42"/>
  </si>
  <si>
    <t xml:space="preserve"> (type⑧)</t>
  </si>
  <si>
    <t>80で計算</t>
    <rPh sb="3" eb="5">
      <t>ケイサン</t>
    </rPh>
    <phoneticPr fontId="42"/>
  </si>
  <si>
    <t>50.40/0.40=</t>
  </si>
  <si>
    <t>0.0600×6.50×126.00=</t>
  </si>
  <si>
    <t>鋼矢板引抜工</t>
    <rPh sb="0" eb="1">
      <t>コウ</t>
    </rPh>
    <rPh sb="1" eb="3">
      <t>ヤイタ</t>
    </rPh>
    <rPh sb="3" eb="4">
      <t>ヒ</t>
    </rPh>
    <rPh sb="4" eb="5">
      <t>ヌ</t>
    </rPh>
    <rPh sb="5" eb="6">
      <t>コウ</t>
    </rPh>
    <phoneticPr fontId="42"/>
  </si>
  <si>
    <t>Ⅲ型 H=7.0m</t>
    <rPh sb="1" eb="2">
      <t>ガタ</t>
    </rPh>
    <phoneticPr fontId="42"/>
  </si>
  <si>
    <t>(22.00+20.60)/0.40=</t>
  </si>
  <si>
    <t>0.0600×7.50×85.00=</t>
  </si>
  <si>
    <t>ソイルコラム</t>
  </si>
  <si>
    <t>　副部材Ｂ</t>
    <rPh sb="1" eb="2">
      <t>フク</t>
    </rPh>
    <rPh sb="2" eb="4">
      <t>ブザイ</t>
    </rPh>
    <phoneticPr fontId="42"/>
  </si>
  <si>
    <t>VP50 65m×1.216kg/m</t>
  </si>
  <si>
    <t xml:space="preserve"> (type④)</t>
  </si>
  <si>
    <t>階段ステップ</t>
    <rPh sb="0" eb="2">
      <t>カイダン</t>
    </rPh>
    <phoneticPr fontId="42"/>
  </si>
  <si>
    <t>土間コンクリート</t>
    <rPh sb="0" eb="1">
      <t>ド</t>
    </rPh>
    <rPh sb="1" eb="2">
      <t>アイダ</t>
    </rPh>
    <phoneticPr fontId="42"/>
  </si>
  <si>
    <t>24.80/0.40=</t>
  </si>
  <si>
    <t xml:space="preserve"> (type⑦)</t>
  </si>
  <si>
    <t>(5.60+19.40)/0.40=</t>
  </si>
  <si>
    <t>計　</t>
    <rPh sb="0" eb="1">
      <t>ケイ</t>
    </rPh>
    <phoneticPr fontId="42"/>
  </si>
  <si>
    <t>107.00+62.00+63.00=</t>
  </si>
  <si>
    <t>階段躯体(ステップ・側壁）小計</t>
    <rPh sb="0" eb="2">
      <t>カイダン</t>
    </rPh>
    <rPh sb="2" eb="4">
      <t>クタイ</t>
    </rPh>
    <rPh sb="10" eb="12">
      <t>ソクヘキ</t>
    </rPh>
    <rPh sb="13" eb="15">
      <t>ショウケイ</t>
    </rPh>
    <phoneticPr fontId="42"/>
  </si>
  <si>
    <t>0.0600×7.00×107.00=</t>
  </si>
  <si>
    <t>2.0～1.9</t>
  </si>
  <si>
    <t>0.0600×7.00×62.00=</t>
  </si>
  <si>
    <t>91：RC梁リスト（0.4×1.05）</t>
    <rPh sb="5" eb="6">
      <t>ハリ</t>
    </rPh>
    <phoneticPr fontId="42"/>
  </si>
  <si>
    <t>排ガス及びダスト処理棟</t>
    <rPh sb="0" eb="1">
      <t>ハイ</t>
    </rPh>
    <rPh sb="3" eb="4">
      <t>オヨ</t>
    </rPh>
    <rPh sb="8" eb="10">
      <t>ショリ</t>
    </rPh>
    <rPh sb="10" eb="11">
      <t>トウ</t>
    </rPh>
    <phoneticPr fontId="42"/>
  </si>
  <si>
    <t>柱地下部小計</t>
    <rPh sb="0" eb="1">
      <t>ハシラ</t>
    </rPh>
    <rPh sb="1" eb="3">
      <t>チカ</t>
    </rPh>
    <rPh sb="3" eb="4">
      <t>ブ</t>
    </rPh>
    <rPh sb="4" eb="6">
      <t>ショウケイ</t>
    </rPh>
    <phoneticPr fontId="42"/>
  </si>
  <si>
    <t>路盤</t>
    <rPh sb="0" eb="2">
      <t>ロバン</t>
    </rPh>
    <phoneticPr fontId="42"/>
  </si>
  <si>
    <t>0.0600×7.00×63.00=</t>
  </si>
  <si>
    <t>配水槽</t>
    <rPh sb="0" eb="2">
      <t>ハイスイ</t>
    </rPh>
    <rPh sb="2" eb="3">
      <t>ソウ</t>
    </rPh>
    <phoneticPr fontId="42"/>
  </si>
  <si>
    <t>44.94+26.04+26.46=</t>
  </si>
  <si>
    <t>スクイザー下部②</t>
    <rPh sb="5" eb="7">
      <t>カブ</t>
    </rPh>
    <phoneticPr fontId="42"/>
  </si>
  <si>
    <t>1.25～1.7</t>
  </si>
  <si>
    <t>Ⅲ型 H=7.50m</t>
    <rPh sb="1" eb="2">
      <t>ガタ</t>
    </rPh>
    <phoneticPr fontId="42"/>
  </si>
  <si>
    <t>階段側壁</t>
    <rPh sb="0" eb="2">
      <t>カイダン</t>
    </rPh>
    <rPh sb="2" eb="4">
      <t>ソクヘキ</t>
    </rPh>
    <phoneticPr fontId="42"/>
  </si>
  <si>
    <t>89：基礎リスト（2.70×0.90×0.85）</t>
    <rPh sb="3" eb="5">
      <t>キソ</t>
    </rPh>
    <phoneticPr fontId="42"/>
  </si>
  <si>
    <t xml:space="preserve"> (type①)</t>
  </si>
  <si>
    <t>33.80/0.40=</t>
  </si>
  <si>
    <t>(14.80+13.80)/0.40=</t>
  </si>
  <si>
    <t>ポンプ室</t>
    <rPh sb="3" eb="4">
      <t>シツ</t>
    </rPh>
    <phoneticPr fontId="42"/>
  </si>
  <si>
    <t>Ⅲ型 H=7.5m</t>
    <rPh sb="1" eb="2">
      <t>ガタ</t>
    </rPh>
    <phoneticPr fontId="42"/>
  </si>
  <si>
    <t>小計</t>
    <rPh sb="0" eb="2">
      <t>ショウケイ</t>
    </rPh>
    <phoneticPr fontId="42"/>
  </si>
  <si>
    <t>1段目</t>
    <rPh sb="1" eb="2">
      <t>ダン</t>
    </rPh>
    <rPh sb="2" eb="3">
      <t>メ</t>
    </rPh>
    <phoneticPr fontId="42"/>
  </si>
  <si>
    <t>支柱基礎柱部</t>
    <rPh sb="0" eb="2">
      <t>シチュウ</t>
    </rPh>
    <rPh sb="2" eb="4">
      <t>キソ</t>
    </rPh>
    <rPh sb="4" eb="5">
      <t>ハシラ</t>
    </rPh>
    <rPh sb="5" eb="6">
      <t>ブ</t>
    </rPh>
    <phoneticPr fontId="42"/>
  </si>
  <si>
    <t>　　腹起し</t>
    <rPh sb="2" eb="3">
      <t>ハラ</t>
    </rPh>
    <rPh sb="3" eb="4">
      <t>オ</t>
    </rPh>
    <phoneticPr fontId="42"/>
  </si>
  <si>
    <t>Ｇ</t>
  </si>
  <si>
    <t>　　切梁</t>
    <rPh sb="2" eb="3">
      <t>キリ</t>
    </rPh>
    <rPh sb="3" eb="4">
      <t>ハリ</t>
    </rPh>
    <phoneticPr fontId="42"/>
  </si>
  <si>
    <t>(7.35+7.30)×5=</t>
  </si>
  <si>
    <t>敷鉄板（煙突前）</t>
    <rPh sb="0" eb="1">
      <t>シ</t>
    </rPh>
    <rPh sb="1" eb="3">
      <t>テッパン</t>
    </rPh>
    <rPh sb="4" eb="6">
      <t>エントツ</t>
    </rPh>
    <rPh sb="6" eb="7">
      <t>マエ</t>
    </rPh>
    <phoneticPr fontId="42"/>
  </si>
  <si>
    <t>　主部材計</t>
    <rPh sb="1" eb="2">
      <t>シュ</t>
    </rPh>
    <rPh sb="2" eb="4">
      <t>ブザイ</t>
    </rPh>
    <rPh sb="4" eb="5">
      <t>ケイ</t>
    </rPh>
    <phoneticPr fontId="42"/>
  </si>
  <si>
    <t>1次掘削土量計算書より</t>
  </si>
  <si>
    <t>主部材重量×0.04=</t>
    <rPh sb="0" eb="1">
      <t>シュ</t>
    </rPh>
    <rPh sb="1" eb="3">
      <t>ブザイ</t>
    </rPh>
    <rPh sb="3" eb="5">
      <t>ジュウリョウ</t>
    </rPh>
    <phoneticPr fontId="42"/>
  </si>
  <si>
    <t>0.6㎥（A2⑥）</t>
  </si>
  <si>
    <t>1段目計</t>
    <rPh sb="1" eb="2">
      <t>ダン</t>
    </rPh>
    <rPh sb="2" eb="3">
      <t>メ</t>
    </rPh>
    <rPh sb="3" eb="4">
      <t>ケイ</t>
    </rPh>
    <phoneticPr fontId="42"/>
  </si>
  <si>
    <t>1.重力式擁壁</t>
    <rPh sb="2" eb="4">
      <t>ジュウリョク</t>
    </rPh>
    <rPh sb="4" eb="5">
      <t>シキ</t>
    </rPh>
    <rPh sb="5" eb="7">
      <t>ヨウヘキ</t>
    </rPh>
    <phoneticPr fontId="42"/>
  </si>
  <si>
    <t>GL0.0～-0.3、-1.4～1.63</t>
  </si>
  <si>
    <t>Ｋ</t>
  </si>
  <si>
    <t>中間杭打設工</t>
    <rPh sb="0" eb="2">
      <t>チュウカン</t>
    </rPh>
    <rPh sb="2" eb="3">
      <t>クイ</t>
    </rPh>
    <rPh sb="3" eb="4">
      <t>ダ</t>
    </rPh>
    <rPh sb="4" eb="5">
      <t>セツ</t>
    </rPh>
    <rPh sb="5" eb="6">
      <t>コウ</t>
    </rPh>
    <phoneticPr fontId="42"/>
  </si>
  <si>
    <t>H300 L=6.50m</t>
  </si>
  <si>
    <t>X9～X11,Y1～Y2</t>
  </si>
  <si>
    <t>本</t>
    <rPh sb="0" eb="1">
      <t>ホン</t>
    </rPh>
    <phoneticPr fontId="42"/>
  </si>
  <si>
    <t>Y1～Y1-2,500-X9～X10</t>
  </si>
  <si>
    <t>0.093×6.50×5=</t>
  </si>
  <si>
    <t>86:基礎伏図（6本）</t>
    <rPh sb="3" eb="5">
      <t>キソ</t>
    </rPh>
    <rPh sb="5" eb="6">
      <t>フ</t>
    </rPh>
    <rPh sb="6" eb="7">
      <t>ズ</t>
    </rPh>
    <rPh sb="9" eb="10">
      <t>ホン</t>
    </rPh>
    <phoneticPr fontId="42"/>
  </si>
  <si>
    <t>区域指定内での発生量</t>
    <rPh sb="0" eb="2">
      <t>クイキ</t>
    </rPh>
    <rPh sb="2" eb="4">
      <t>シテイ</t>
    </rPh>
    <rPh sb="4" eb="5">
      <t>ナイ</t>
    </rPh>
    <rPh sb="7" eb="9">
      <t>ハッセイ</t>
    </rPh>
    <rPh sb="9" eb="10">
      <t>リョウ</t>
    </rPh>
    <phoneticPr fontId="42"/>
  </si>
  <si>
    <t>灰出しバンカ基礎</t>
    <rPh sb="0" eb="1">
      <t>ハイ</t>
    </rPh>
    <rPh sb="1" eb="2">
      <t>ダ</t>
    </rPh>
    <rPh sb="6" eb="8">
      <t>キソ</t>
    </rPh>
    <phoneticPr fontId="42"/>
  </si>
  <si>
    <t>73:No.1可燃ごみ処理施設棟
地下伏図（6本）</t>
    <rPh sb="23" eb="24">
      <t>ホン</t>
    </rPh>
    <phoneticPr fontId="42"/>
  </si>
  <si>
    <t>中間杭引抜工</t>
    <rPh sb="0" eb="2">
      <t>チュウカン</t>
    </rPh>
    <rPh sb="2" eb="3">
      <t>クイ</t>
    </rPh>
    <rPh sb="3" eb="4">
      <t>ヒ</t>
    </rPh>
    <rPh sb="4" eb="5">
      <t>ヌ</t>
    </rPh>
    <rPh sb="5" eb="6">
      <t>コウ</t>
    </rPh>
    <phoneticPr fontId="42"/>
  </si>
  <si>
    <t>L型擁壁側溝 250B</t>
    <rPh sb="1" eb="2">
      <t>カタ</t>
    </rPh>
    <rPh sb="2" eb="3">
      <t>ヨウ</t>
    </rPh>
    <rPh sb="3" eb="4">
      <t>ヘキ</t>
    </rPh>
    <rPh sb="4" eb="6">
      <t>ソッコウ</t>
    </rPh>
    <phoneticPr fontId="42"/>
  </si>
  <si>
    <t>No.</t>
  </si>
  <si>
    <t>スクイザー下部①</t>
    <rPh sb="5" eb="7">
      <t>カブ</t>
    </rPh>
    <phoneticPr fontId="42"/>
  </si>
  <si>
    <t>建屋名称</t>
    <rPh sb="0" eb="2">
      <t>タテヤ</t>
    </rPh>
    <rPh sb="2" eb="4">
      <t>メイショウ</t>
    </rPh>
    <phoneticPr fontId="42"/>
  </si>
  <si>
    <t>14:No.1可燃ごみ処理施設棟
1階 平面図</t>
    <rPh sb="7" eb="9">
      <t>カネン</t>
    </rPh>
    <rPh sb="11" eb="13">
      <t>ショリ</t>
    </rPh>
    <rPh sb="13" eb="15">
      <t>シセツ</t>
    </rPh>
    <rPh sb="15" eb="16">
      <t>トウ</t>
    </rPh>
    <rPh sb="18" eb="19">
      <t>カイ</t>
    </rPh>
    <rPh sb="20" eb="22">
      <t>ヘイメン</t>
    </rPh>
    <rPh sb="22" eb="23">
      <t>ズ</t>
    </rPh>
    <phoneticPr fontId="42"/>
  </si>
  <si>
    <t>1.15～1.1</t>
  </si>
  <si>
    <t>76:No.1可燃ごみ処理施設棟
軸組図其の2（X11-1,749通軸組図）</t>
    <rPh sb="17" eb="18">
      <t>ジク</t>
    </rPh>
    <rPh sb="18" eb="19">
      <t>クミ</t>
    </rPh>
    <rPh sb="19" eb="20">
      <t>ズ</t>
    </rPh>
    <rPh sb="20" eb="21">
      <t>ソ</t>
    </rPh>
    <rPh sb="33" eb="34">
      <t>トオ</t>
    </rPh>
    <rPh sb="34" eb="35">
      <t>ジク</t>
    </rPh>
    <rPh sb="35" eb="36">
      <t>クミ</t>
    </rPh>
    <rPh sb="36" eb="37">
      <t>ズ</t>
    </rPh>
    <phoneticPr fontId="42"/>
  </si>
  <si>
    <t>対象部</t>
    <rPh sb="0" eb="2">
      <t>タイショウ</t>
    </rPh>
    <rPh sb="2" eb="3">
      <t>ブ</t>
    </rPh>
    <phoneticPr fontId="42"/>
  </si>
  <si>
    <t>B3-②</t>
  </si>
  <si>
    <t>全体(㎥）</t>
    <rPh sb="0" eb="2">
      <t>ゼンタイ</t>
    </rPh>
    <phoneticPr fontId="42"/>
  </si>
  <si>
    <t>汚染区画</t>
    <rPh sb="0" eb="2">
      <t>オセン</t>
    </rPh>
    <rPh sb="2" eb="4">
      <t>クカク</t>
    </rPh>
    <phoneticPr fontId="42"/>
  </si>
  <si>
    <t>X10～X11-Y2～Y5’</t>
  </si>
  <si>
    <t>GL-0.6～-0.83</t>
  </si>
  <si>
    <t>非汚染区画</t>
    <rPh sb="0" eb="1">
      <t>ヒ</t>
    </rPh>
    <rPh sb="1" eb="3">
      <t>オセン</t>
    </rPh>
    <rPh sb="3" eb="5">
      <t>クカク</t>
    </rPh>
    <phoneticPr fontId="42"/>
  </si>
  <si>
    <t>仕切台南(CON昇降階段沿）</t>
    <rPh sb="0" eb="2">
      <t>シキ</t>
    </rPh>
    <rPh sb="2" eb="3">
      <t>ダイ</t>
    </rPh>
    <rPh sb="3" eb="4">
      <t>ミナミ</t>
    </rPh>
    <rPh sb="8" eb="10">
      <t>ショウコウ</t>
    </rPh>
    <rPh sb="10" eb="12">
      <t>カイダン</t>
    </rPh>
    <rPh sb="12" eb="13">
      <t>ゾ</t>
    </rPh>
    <phoneticPr fontId="42"/>
  </si>
  <si>
    <t>フェンス全長</t>
    <rPh sb="4" eb="6">
      <t>ゼンチョウ</t>
    </rPh>
    <phoneticPr fontId="42"/>
  </si>
  <si>
    <t>95.35×(79.00-77.46)＝</t>
  </si>
  <si>
    <t>89：基礎リスト（1.80×0.90×0.80）</t>
    <rPh sb="3" eb="5">
      <t>キソ</t>
    </rPh>
    <phoneticPr fontId="42"/>
  </si>
  <si>
    <t>その他</t>
    <rPh sb="2" eb="3">
      <t>タ</t>
    </rPh>
    <phoneticPr fontId="42"/>
  </si>
  <si>
    <t>③ １次掘削土量計算書　</t>
  </si>
  <si>
    <t>一次掘削(㎥）</t>
    <rPh sb="0" eb="2">
      <t>イチジ</t>
    </rPh>
    <rPh sb="2" eb="4">
      <t>クッサク</t>
    </rPh>
    <phoneticPr fontId="42"/>
  </si>
  <si>
    <t>当初設計数量</t>
    <rPh sb="0" eb="2">
      <t>トウショ</t>
    </rPh>
    <rPh sb="2" eb="4">
      <t>セッケイ</t>
    </rPh>
    <rPh sb="4" eb="6">
      <t>スウリョウ</t>
    </rPh>
    <phoneticPr fontId="42"/>
  </si>
  <si>
    <t>二次掘削(㎥）</t>
    <rPh sb="0" eb="2">
      <t>ニジ</t>
    </rPh>
    <rPh sb="2" eb="4">
      <t>クッサク</t>
    </rPh>
    <phoneticPr fontId="42"/>
  </si>
  <si>
    <t>72:No.1可燃ごみ処理施設棟
杭 伏図（22本）</t>
    <rPh sb="7" eb="9">
      <t>カネン</t>
    </rPh>
    <rPh sb="11" eb="13">
      <t>ショリ</t>
    </rPh>
    <rPh sb="13" eb="15">
      <t>シセツ</t>
    </rPh>
    <rPh sb="15" eb="16">
      <t>トウ</t>
    </rPh>
    <rPh sb="17" eb="18">
      <t>クイ</t>
    </rPh>
    <rPh sb="19" eb="20">
      <t>フ</t>
    </rPh>
    <rPh sb="20" eb="21">
      <t>ズ</t>
    </rPh>
    <rPh sb="24" eb="25">
      <t>ホン</t>
    </rPh>
    <phoneticPr fontId="42"/>
  </si>
  <si>
    <t>粗大ごみ処理施設棟</t>
    <rPh sb="0" eb="2">
      <t>ソダイ</t>
    </rPh>
    <rPh sb="4" eb="6">
      <t>ショリ</t>
    </rPh>
    <rPh sb="6" eb="8">
      <t>シセツ</t>
    </rPh>
    <rPh sb="8" eb="9">
      <t>トウ</t>
    </rPh>
    <phoneticPr fontId="42"/>
  </si>
  <si>
    <t>FG71,71',72～74</t>
  </si>
  <si>
    <t>×</t>
  </si>
  <si>
    <t>陶管φ150</t>
    <rPh sb="0" eb="2">
      <t>トウカン</t>
    </rPh>
    <phoneticPr fontId="42"/>
  </si>
  <si>
    <t>＝</t>
  </si>
  <si>
    <t>津　　　山　　　市</t>
    <rPh sb="0" eb="1">
      <t>ツ</t>
    </rPh>
    <rPh sb="4" eb="5">
      <t>ヤマ</t>
    </rPh>
    <rPh sb="8" eb="9">
      <t>シ</t>
    </rPh>
    <phoneticPr fontId="42"/>
  </si>
  <si>
    <t>Ｊ</t>
  </si>
  <si>
    <t>支柱基礎ベース</t>
    <rPh sb="0" eb="2">
      <t>シチュウ</t>
    </rPh>
    <rPh sb="2" eb="4">
      <t>キソ</t>
    </rPh>
    <phoneticPr fontId="42"/>
  </si>
  <si>
    <t>F1</t>
  </si>
  <si>
    <t>2.75㎥（B2⑥）</t>
  </si>
  <si>
    <t>排水管</t>
    <rPh sb="0" eb="2">
      <t>ハイスイ</t>
    </rPh>
    <rPh sb="2" eb="3">
      <t>カン</t>
    </rPh>
    <phoneticPr fontId="42"/>
  </si>
  <si>
    <t xml:space="preserve"> 仕込台横昇降階段</t>
    <rPh sb="1" eb="3">
      <t>シコ</t>
    </rPh>
    <rPh sb="3" eb="4">
      <t>ダイ</t>
    </rPh>
    <rPh sb="4" eb="5">
      <t>ヨコ</t>
    </rPh>
    <rPh sb="5" eb="7">
      <t>ショウコウ</t>
    </rPh>
    <rPh sb="7" eb="9">
      <t>カイダン</t>
    </rPh>
    <phoneticPr fontId="42"/>
  </si>
  <si>
    <t>F1a</t>
  </si>
  <si>
    <t>72:No.1可燃ごみ処理施設棟
杭 伏図（6本）</t>
    <rPh sb="7" eb="9">
      <t>カネン</t>
    </rPh>
    <rPh sb="11" eb="13">
      <t>ショリ</t>
    </rPh>
    <rPh sb="13" eb="15">
      <t>シセツ</t>
    </rPh>
    <rPh sb="15" eb="16">
      <t>トウ</t>
    </rPh>
    <rPh sb="17" eb="18">
      <t>クイ</t>
    </rPh>
    <rPh sb="19" eb="20">
      <t>フ</t>
    </rPh>
    <rPh sb="20" eb="21">
      <t>ズ</t>
    </rPh>
    <rPh sb="23" eb="24">
      <t>ホン</t>
    </rPh>
    <phoneticPr fontId="42"/>
  </si>
  <si>
    <t>F2</t>
  </si>
  <si>
    <t>誘引送風機ソイルコラム</t>
    <rPh sb="0" eb="2">
      <t>ユウイン</t>
    </rPh>
    <rPh sb="2" eb="5">
      <t>ソウフウキ</t>
    </rPh>
    <phoneticPr fontId="42"/>
  </si>
  <si>
    <t>数量</t>
    <rPh sb="0" eb="2">
      <t>スウリョウ</t>
    </rPh>
    <phoneticPr fontId="42"/>
  </si>
  <si>
    <t>F3</t>
  </si>
  <si>
    <t>可燃ごみ処理施設棟ピット部</t>
    <rPh sb="0" eb="2">
      <t>カネン</t>
    </rPh>
    <rPh sb="4" eb="6">
      <t>ショリ</t>
    </rPh>
    <rPh sb="6" eb="8">
      <t>シセツ</t>
    </rPh>
    <rPh sb="8" eb="9">
      <t>ムネ</t>
    </rPh>
    <rPh sb="12" eb="13">
      <t>ブ</t>
    </rPh>
    <phoneticPr fontId="42"/>
  </si>
  <si>
    <t>－</t>
  </si>
  <si>
    <t>X9-1,109-Y2～Y6</t>
  </si>
  <si>
    <t>BS5</t>
  </si>
  <si>
    <t>FG1</t>
  </si>
  <si>
    <t>4.79㎥（B2⑥）</t>
  </si>
  <si>
    <t>シュレッダー杭</t>
    <rPh sb="6" eb="7">
      <t>クイ</t>
    </rPh>
    <phoneticPr fontId="42"/>
  </si>
  <si>
    <t>78:No.1可燃ごみ処理施設棟
梁配筋リスト（0.4×0.8）</t>
    <rPh sb="7" eb="9">
      <t>カネン</t>
    </rPh>
    <rPh sb="11" eb="13">
      <t>ショリ</t>
    </rPh>
    <rPh sb="13" eb="15">
      <t>シセツ</t>
    </rPh>
    <rPh sb="15" eb="16">
      <t>トウ</t>
    </rPh>
    <rPh sb="17" eb="18">
      <t>ハリ</t>
    </rPh>
    <rPh sb="18" eb="19">
      <t>ハイ</t>
    </rPh>
    <rPh sb="19" eb="20">
      <t>キン</t>
    </rPh>
    <phoneticPr fontId="42"/>
  </si>
  <si>
    <t>誘引送風機基礎</t>
    <rPh sb="0" eb="2">
      <t>ユウイン</t>
    </rPh>
    <rPh sb="2" eb="5">
      <t>ソウフウキ</t>
    </rPh>
    <rPh sb="5" eb="7">
      <t>キソ</t>
    </rPh>
    <phoneticPr fontId="42"/>
  </si>
  <si>
    <t>誘引送風機ラップルコンクリート</t>
    <rPh sb="0" eb="2">
      <t>ユウイン</t>
    </rPh>
    <rPh sb="2" eb="5">
      <t>ソウフウキ</t>
    </rPh>
    <phoneticPr fontId="42"/>
  </si>
  <si>
    <t>数量計算書（参考）</t>
    <rPh sb="0" eb="2">
      <t>スウリョウ</t>
    </rPh>
    <rPh sb="2" eb="5">
      <t>ケイサンショ</t>
    </rPh>
    <phoneticPr fontId="42"/>
  </si>
  <si>
    <t>土間コンクリート</t>
    <rPh sb="0" eb="2">
      <t>ドマ</t>
    </rPh>
    <phoneticPr fontId="42"/>
  </si>
  <si>
    <t>（17.00m×21.00m×-3.93㎡-20.26㎡-15.50㎡）×0.10m</t>
  </si>
  <si>
    <t>フェンス　入口（新設）</t>
    <rPh sb="5" eb="7">
      <t>イリグチ</t>
    </rPh>
    <rPh sb="8" eb="10">
      <t>シンセツ</t>
    </rPh>
    <phoneticPr fontId="42"/>
  </si>
  <si>
    <t>5.0㎥（B2⑥）</t>
  </si>
  <si>
    <t>1.30㎥（B2⑥）</t>
  </si>
  <si>
    <t>73：No.2油サービスタンク</t>
    <rPh sb="7" eb="8">
      <t>アブラ</t>
    </rPh>
    <phoneticPr fontId="42"/>
  </si>
  <si>
    <t>（3.00×3.00×0.6）</t>
  </si>
  <si>
    <t>0.80㎥（B2⑥）</t>
  </si>
  <si>
    <t>防油堤</t>
    <rPh sb="0" eb="1">
      <t>ボウ</t>
    </rPh>
    <rPh sb="1" eb="2">
      <t>ユ</t>
    </rPh>
    <rPh sb="2" eb="3">
      <t>ツツミ</t>
    </rPh>
    <phoneticPr fontId="42"/>
  </si>
  <si>
    <t>延長（m）</t>
    <rPh sb="0" eb="2">
      <t>エンチョウ</t>
    </rPh>
    <phoneticPr fontId="42"/>
  </si>
  <si>
    <t>3.60㎥（B2⑥）</t>
  </si>
  <si>
    <t>Y2-X7～X11</t>
  </si>
  <si>
    <t>Ｐ</t>
  </si>
  <si>
    <t>油水分離槽</t>
    <rPh sb="0" eb="1">
      <t>ユ</t>
    </rPh>
    <rPh sb="1" eb="2">
      <t>スイ</t>
    </rPh>
    <rPh sb="2" eb="4">
      <t>ブンリ</t>
    </rPh>
    <rPh sb="4" eb="5">
      <t>ソウ</t>
    </rPh>
    <phoneticPr fontId="42"/>
  </si>
  <si>
    <t>　　　　　西側県道沿</t>
    <rPh sb="5" eb="7">
      <t>ニシガワ</t>
    </rPh>
    <rPh sb="7" eb="9">
      <t>ケンドウ</t>
    </rPh>
    <rPh sb="9" eb="10">
      <t>エン</t>
    </rPh>
    <phoneticPr fontId="42"/>
  </si>
  <si>
    <t>　U-150（管理棟東）</t>
    <rPh sb="7" eb="10">
      <t>カンリトウ</t>
    </rPh>
    <rPh sb="10" eb="11">
      <t>ヒガシ</t>
    </rPh>
    <phoneticPr fontId="42"/>
  </si>
  <si>
    <t>6.0㎥（B3③）</t>
  </si>
  <si>
    <t>（0.55×0.55×0.8）</t>
  </si>
  <si>
    <t>0.25㎥（B3③）</t>
  </si>
  <si>
    <t>（0.55×0.55×0.3）</t>
  </si>
  <si>
    <t>Ｆ6</t>
  </si>
  <si>
    <t>0.24㎥（A3⑨）</t>
  </si>
  <si>
    <t>支柱基礎ベース部</t>
    <rPh sb="0" eb="2">
      <t>シチュウ</t>
    </rPh>
    <rPh sb="2" eb="4">
      <t>キソ</t>
    </rPh>
    <rPh sb="7" eb="8">
      <t>ブ</t>
    </rPh>
    <phoneticPr fontId="42"/>
  </si>
  <si>
    <t>8.10㎥（B3③）</t>
  </si>
  <si>
    <t>Ｆ1</t>
  </si>
  <si>
    <t>U-150（管理棟東）</t>
    <rPh sb="6" eb="9">
      <t>カンリトウ</t>
    </rPh>
    <rPh sb="9" eb="10">
      <t>ヒガシ</t>
    </rPh>
    <phoneticPr fontId="42"/>
  </si>
  <si>
    <t>（2.60×2.60×0.6）</t>
  </si>
  <si>
    <t>2.0㎥（A3⑨）</t>
  </si>
  <si>
    <t>（2.60×2.60×1.1）</t>
  </si>
  <si>
    <t>（2.20×2.20×0.6）</t>
  </si>
  <si>
    <t>3.05㎥（B3③）</t>
  </si>
  <si>
    <t>FG3</t>
  </si>
  <si>
    <t>FG4</t>
  </si>
  <si>
    <t>ｋｇ</t>
  </si>
  <si>
    <t>FG56～58</t>
  </si>
  <si>
    <t>汚染土壌</t>
  </si>
  <si>
    <t>3.16㎥（B3③）</t>
  </si>
  <si>
    <t>巾0.5m×（6.2＋5.2＋3.0+3.0）×7.5m</t>
    <rPh sb="0" eb="1">
      <t>ハバ</t>
    </rPh>
    <phoneticPr fontId="42"/>
  </si>
  <si>
    <t>B2-③⑦</t>
  </si>
  <si>
    <t>1.52㎥（B3③）</t>
  </si>
  <si>
    <t>X9～X10-Y2～Y5’</t>
  </si>
  <si>
    <t>73:No.1可燃ごみ処理施設棟
地下伏図（2箇所）</t>
  </si>
  <si>
    <t>FG6</t>
  </si>
  <si>
    <t>3.05㎥（A3⑨）</t>
  </si>
  <si>
    <t>0.5m×0.75m×0.12m×48枚</t>
    <rPh sb="19" eb="20">
      <t>マイ</t>
    </rPh>
    <phoneticPr fontId="42"/>
  </si>
  <si>
    <t>合計</t>
    <rPh sb="0" eb="2">
      <t>ゴウケイ</t>
    </rPh>
    <phoneticPr fontId="42"/>
  </si>
  <si>
    <t>FG7</t>
  </si>
  <si>
    <t>Ｆ3</t>
  </si>
  <si>
    <t>GL-0.6～ｰ1.67</t>
  </si>
  <si>
    <t>f4</t>
  </si>
  <si>
    <t>6.50㎥（B3③）,0.90㎥(A3⑨）</t>
  </si>
  <si>
    <t>H=1.1m  6.91kg/m× 8.1m</t>
  </si>
  <si>
    <t>BS10</t>
  </si>
  <si>
    <t>旧焼却炉</t>
    <rPh sb="0" eb="1">
      <t>キュウ</t>
    </rPh>
    <rPh sb="1" eb="4">
      <t>ショウキャクロ</t>
    </rPh>
    <phoneticPr fontId="42"/>
  </si>
  <si>
    <t>Ｉ</t>
  </si>
  <si>
    <t>127：旧焼却炉 煙突図</t>
    <rPh sb="4" eb="5">
      <t>キュウ</t>
    </rPh>
    <rPh sb="5" eb="8">
      <t>ショウキャクロ</t>
    </rPh>
    <rPh sb="9" eb="11">
      <t>エントツ</t>
    </rPh>
    <rPh sb="11" eb="12">
      <t>ズ</t>
    </rPh>
    <phoneticPr fontId="42"/>
  </si>
  <si>
    <t>旧煙突基礎 下端</t>
    <rPh sb="0" eb="1">
      <t>キュウ</t>
    </rPh>
    <rPh sb="1" eb="3">
      <t>エントツ</t>
    </rPh>
    <rPh sb="3" eb="5">
      <t>キソ</t>
    </rPh>
    <rPh sb="6" eb="7">
      <t>シタ</t>
    </rPh>
    <rPh sb="7" eb="8">
      <t>タン</t>
    </rPh>
    <phoneticPr fontId="42"/>
  </si>
  <si>
    <t>フーチング上部</t>
    <rPh sb="5" eb="7">
      <t>ジョウブ</t>
    </rPh>
    <phoneticPr fontId="42"/>
  </si>
  <si>
    <t>55kg/個/0.6m＝91.7kg/m×35.4m/2,350</t>
    <rPh sb="5" eb="6">
      <t>コ</t>
    </rPh>
    <phoneticPr fontId="42"/>
  </si>
  <si>
    <t>5.33㎥（B4②）</t>
  </si>
  <si>
    <t>フーチング下部</t>
    <rPh sb="5" eb="7">
      <t>カブ</t>
    </rPh>
    <phoneticPr fontId="42"/>
  </si>
  <si>
    <t>300×400（車庫棟前旧）</t>
    <rPh sb="8" eb="10">
      <t>シャコ</t>
    </rPh>
    <rPh sb="10" eb="11">
      <t>トウ</t>
    </rPh>
    <rPh sb="11" eb="12">
      <t>マエ</t>
    </rPh>
    <rPh sb="12" eb="13">
      <t>キュウ</t>
    </rPh>
    <phoneticPr fontId="42"/>
  </si>
  <si>
    <t>3.40㎥(B2⑥）</t>
  </si>
  <si>
    <t>A3-⑨</t>
  </si>
  <si>
    <t>F5</t>
  </si>
  <si>
    <t>巾0.5m×高（5.2＋1.0）m×厚0.15m×5カ所</t>
    <rPh sb="0" eb="1">
      <t>ハバ</t>
    </rPh>
    <rPh sb="6" eb="7">
      <t>タカ</t>
    </rPh>
    <rPh sb="18" eb="19">
      <t>アツ</t>
    </rPh>
    <rPh sb="27" eb="28">
      <t>ショ</t>
    </rPh>
    <phoneticPr fontId="42"/>
  </si>
  <si>
    <t>コンクリート舗装</t>
    <rPh sb="6" eb="8">
      <t>ホソウ</t>
    </rPh>
    <phoneticPr fontId="42"/>
  </si>
  <si>
    <t>清浄土</t>
    <rPh sb="0" eb="2">
      <t>セイジョウ</t>
    </rPh>
    <rPh sb="2" eb="3">
      <t>ド</t>
    </rPh>
    <phoneticPr fontId="42"/>
  </si>
  <si>
    <t>1.21㎥(B2⑥）</t>
  </si>
  <si>
    <t>（杭 0.30φ L=5.00）</t>
  </si>
  <si>
    <t>鋼管ＳＧＰ75～100Ａ</t>
    <rPh sb="0" eb="2">
      <t>コウカン</t>
    </rPh>
    <phoneticPr fontId="42"/>
  </si>
  <si>
    <t>可燃ごみ処理施設棟</t>
    <rPh sb="0" eb="2">
      <t>カネン</t>
    </rPh>
    <rPh sb="4" eb="6">
      <t>ショリ</t>
    </rPh>
    <rPh sb="6" eb="8">
      <t>シセツ</t>
    </rPh>
    <rPh sb="8" eb="9">
      <t>トウ</t>
    </rPh>
    <phoneticPr fontId="42"/>
  </si>
  <si>
    <t>アスファルト舗装</t>
    <rPh sb="6" eb="8">
      <t>ホソウ</t>
    </rPh>
    <phoneticPr fontId="42"/>
  </si>
  <si>
    <t>GL-0.3～-1.4</t>
  </si>
  <si>
    <t>L＝23.0m　@1.2m×H1.1m 
縦φ40mm×1.3×3.89kg/m　φ13mm×0.95×7×0.995kg/m
横φ40mm×1.2×3.89＋φ32mm×1.2×3.38</t>
    <rPh sb="21" eb="22">
      <t>タテ</t>
    </rPh>
    <rPh sb="64" eb="65">
      <t>ヨコ</t>
    </rPh>
    <phoneticPr fontId="42"/>
  </si>
  <si>
    <t>f1</t>
  </si>
  <si>
    <t>f2</t>
  </si>
  <si>
    <t>東面ブロック積擁壁</t>
    <rPh sb="0" eb="1">
      <t>ヒガシ</t>
    </rPh>
    <rPh sb="1" eb="2">
      <t>メン</t>
    </rPh>
    <rPh sb="6" eb="7">
      <t>ツミ</t>
    </rPh>
    <rPh sb="7" eb="8">
      <t>ヨウ</t>
    </rPh>
    <rPh sb="8" eb="9">
      <t>ヘキ</t>
    </rPh>
    <phoneticPr fontId="42"/>
  </si>
  <si>
    <t>f3a</t>
  </si>
  <si>
    <t>(1.20-0.50）×4.16×0.25</t>
  </si>
  <si>
    <t>71:No.1可燃ごみ処理施設棟
中和沈殿槽　詳細図</t>
    <rPh sb="7" eb="9">
      <t>カネン</t>
    </rPh>
    <rPh sb="11" eb="13">
      <t>ショリ</t>
    </rPh>
    <rPh sb="13" eb="15">
      <t>シセツ</t>
    </rPh>
    <rPh sb="15" eb="16">
      <t>トウ</t>
    </rPh>
    <rPh sb="17" eb="19">
      <t>チュウワ</t>
    </rPh>
    <rPh sb="19" eb="22">
      <t>チンデンソウ</t>
    </rPh>
    <rPh sb="23" eb="25">
      <t>ショウサイ</t>
    </rPh>
    <rPh sb="25" eb="26">
      <t>ズ</t>
    </rPh>
    <phoneticPr fontId="42"/>
  </si>
  <si>
    <t>f3b</t>
  </si>
  <si>
    <t>Y5-860-X7～X11</t>
  </si>
  <si>
    <t>旧誘引送風機基礎</t>
    <rPh sb="0" eb="1">
      <t>キュウ</t>
    </rPh>
    <rPh sb="1" eb="3">
      <t>ユウイン</t>
    </rPh>
    <rPh sb="3" eb="6">
      <t>ソウフウキ</t>
    </rPh>
    <rPh sb="6" eb="8">
      <t>キソ</t>
    </rPh>
    <phoneticPr fontId="42"/>
  </si>
  <si>
    <t>車庫棟</t>
    <rPh sb="0" eb="2">
      <t>シャコ</t>
    </rPh>
    <rPh sb="2" eb="3">
      <t>トウ</t>
    </rPh>
    <phoneticPr fontId="42"/>
  </si>
  <si>
    <t>2.18㎥（B4②）</t>
  </si>
  <si>
    <t>1.5～1.3</t>
  </si>
  <si>
    <t>（PC杭 0.30φ L=5.00）</t>
  </si>
  <si>
    <t>19.12㎥－12.98㎥</t>
  </si>
  <si>
    <t>G82</t>
  </si>
  <si>
    <t>（0.35×0.75）
2.05㎥（B4②）</t>
  </si>
  <si>
    <t>（0.35×0.85）</t>
  </si>
  <si>
    <t>G85</t>
  </si>
  <si>
    <t>74:No.1可燃ごみ処理施設棟
1階 伏図（20本）</t>
    <rPh sb="7" eb="9">
      <t>カネン</t>
    </rPh>
    <rPh sb="11" eb="13">
      <t>ショリ</t>
    </rPh>
    <rPh sb="13" eb="15">
      <t>シセツ</t>
    </rPh>
    <rPh sb="15" eb="16">
      <t>トウ</t>
    </rPh>
    <rPh sb="18" eb="19">
      <t>カイ</t>
    </rPh>
    <rPh sb="20" eb="21">
      <t>フ</t>
    </rPh>
    <rPh sb="21" eb="22">
      <t>ズ</t>
    </rPh>
    <rPh sb="25" eb="26">
      <t>ホン</t>
    </rPh>
    <phoneticPr fontId="42"/>
  </si>
  <si>
    <t>（0.35×0.75）</t>
  </si>
  <si>
    <t>資材倉庫</t>
    <rPh sb="0" eb="2">
      <t>シザイ</t>
    </rPh>
    <rPh sb="2" eb="4">
      <t>ソウコ</t>
    </rPh>
    <phoneticPr fontId="42"/>
  </si>
  <si>
    <t>G87</t>
  </si>
  <si>
    <t>Ｈ</t>
  </si>
  <si>
    <t>G83</t>
  </si>
  <si>
    <t>Ｂ</t>
  </si>
  <si>
    <t>（0.35×0.85）
1.03㎥（B4②）</t>
  </si>
  <si>
    <t>G84</t>
  </si>
  <si>
    <t>（0.35×0.85）
1.55㎥（B4②）</t>
  </si>
  <si>
    <t>G86</t>
  </si>
  <si>
    <t>X11-2,749-Y1～Y5</t>
  </si>
  <si>
    <t>（0.35×0.75）
1.02㎥（B4②）</t>
  </si>
  <si>
    <t>G88</t>
  </si>
  <si>
    <t>b9</t>
  </si>
  <si>
    <t>先行掘削区域以外の汚染土壌区画での非汚染土壌量</t>
    <rPh sb="0" eb="2">
      <t>センコウ</t>
    </rPh>
    <rPh sb="2" eb="4">
      <t>クッサク</t>
    </rPh>
    <rPh sb="4" eb="6">
      <t>クイキ</t>
    </rPh>
    <rPh sb="6" eb="8">
      <t>イガイ</t>
    </rPh>
    <rPh sb="9" eb="11">
      <t>オセン</t>
    </rPh>
    <rPh sb="11" eb="13">
      <t>ドジョウ</t>
    </rPh>
    <rPh sb="13" eb="15">
      <t>クカク</t>
    </rPh>
    <rPh sb="17" eb="18">
      <t>ヒ</t>
    </rPh>
    <rPh sb="18" eb="20">
      <t>オセン</t>
    </rPh>
    <rPh sb="20" eb="22">
      <t>ドジョウ</t>
    </rPh>
    <rPh sb="22" eb="23">
      <t>リョウ</t>
    </rPh>
    <phoneticPr fontId="42"/>
  </si>
  <si>
    <t>（0.30×0.750）
1.35㎥（B4②）</t>
  </si>
  <si>
    <t>北控え壁</t>
    <rPh sb="0" eb="1">
      <t>キタ</t>
    </rPh>
    <rPh sb="1" eb="2">
      <t>ヒカ</t>
    </rPh>
    <rPh sb="3" eb="4">
      <t>カベ</t>
    </rPh>
    <phoneticPr fontId="42"/>
  </si>
  <si>
    <t>119:No.1可燃ごみ処理施設棟　杭仕様
基礎配筋リスト（1.50×1.50×0.50）</t>
    <rPh sb="8" eb="10">
      <t>カネン</t>
    </rPh>
    <rPh sb="12" eb="14">
      <t>ショリ</t>
    </rPh>
    <rPh sb="14" eb="16">
      <t>シセツ</t>
    </rPh>
    <rPh sb="16" eb="17">
      <t>トウ</t>
    </rPh>
    <rPh sb="18" eb="19">
      <t>クイ</t>
    </rPh>
    <rPh sb="19" eb="21">
      <t>シヨウ</t>
    </rPh>
    <rPh sb="22" eb="24">
      <t>キソ</t>
    </rPh>
    <rPh sb="24" eb="25">
      <t>ハイ</t>
    </rPh>
    <rPh sb="25" eb="26">
      <t>キン</t>
    </rPh>
    <phoneticPr fontId="42"/>
  </si>
  <si>
    <t>（6.00m×18.00m-8.00㎡-5.56㎡-7.74㎡-8.00㎡-7.93㎡）×0.15</t>
  </si>
  <si>
    <t>0.6×0.67-0.3×0.5-0.4×0.05＝0.232㎡×8.0m</t>
  </si>
  <si>
    <t>中和沈殿槽基礎部</t>
    <rPh sb="0" eb="2">
      <t>チュウワ</t>
    </rPh>
    <rPh sb="2" eb="5">
      <t>チンデンソウ</t>
    </rPh>
    <rPh sb="5" eb="7">
      <t>キソ</t>
    </rPh>
    <rPh sb="7" eb="8">
      <t>ブ</t>
    </rPh>
    <phoneticPr fontId="42"/>
  </si>
  <si>
    <t>(1.20×4.16－1.00×3.76）×0.65</t>
  </si>
  <si>
    <t>スクラップ計</t>
    <rPh sb="5" eb="6">
      <t>ケイ</t>
    </rPh>
    <phoneticPr fontId="42"/>
  </si>
  <si>
    <t>(1.50×2.20－1.40×2.00）×0.65</t>
  </si>
  <si>
    <t>構造物</t>
    <rPh sb="0" eb="3">
      <t>コウゾウブツ</t>
    </rPh>
    <phoneticPr fontId="42"/>
  </si>
  <si>
    <t>(1.0×0.25）×2.23×4</t>
  </si>
  <si>
    <t>(1.22×0.25）×（2.46＋0.50）</t>
  </si>
  <si>
    <t>　　　　　　　フーチング上部</t>
    <rPh sb="12" eb="14">
      <t>ジョウブ</t>
    </rPh>
    <phoneticPr fontId="42"/>
  </si>
  <si>
    <t>1.15～1.25</t>
  </si>
  <si>
    <t>1.50×2.20×0.25</t>
  </si>
  <si>
    <t>クリーンルーム土間コンクリート</t>
    <rPh sb="7" eb="8">
      <t>ド</t>
    </rPh>
    <rPh sb="8" eb="9">
      <t>アイダ</t>
    </rPh>
    <phoneticPr fontId="42"/>
  </si>
  <si>
    <t>内、汚染土壌区画の汚染土壌量</t>
    <rPh sb="0" eb="1">
      <t>ウチ</t>
    </rPh>
    <rPh sb="2" eb="4">
      <t>オセン</t>
    </rPh>
    <rPh sb="4" eb="6">
      <t>ドジョウ</t>
    </rPh>
    <rPh sb="6" eb="8">
      <t>クカク</t>
    </rPh>
    <rPh sb="9" eb="11">
      <t>オセン</t>
    </rPh>
    <rPh sb="11" eb="13">
      <t>ドジョウ</t>
    </rPh>
    <rPh sb="13" eb="14">
      <t>リョウ</t>
    </rPh>
    <phoneticPr fontId="42"/>
  </si>
  <si>
    <t>階段基礎</t>
    <rPh sb="0" eb="2">
      <t>カイダン</t>
    </rPh>
    <rPh sb="2" eb="4">
      <t>キソ</t>
    </rPh>
    <phoneticPr fontId="42"/>
  </si>
  <si>
    <t>X10側</t>
    <rPh sb="3" eb="4">
      <t>ガワ</t>
    </rPh>
    <phoneticPr fontId="42"/>
  </si>
  <si>
    <t>1/2</t>
  </si>
  <si>
    <t>排プラ65ｍ</t>
    <rPh sb="0" eb="1">
      <t>ハイ</t>
    </rPh>
    <phoneticPr fontId="42"/>
  </si>
  <si>
    <t xml:space="preserve"> </t>
  </si>
  <si>
    <t>1.7～1.95</t>
  </si>
  <si>
    <t>建物（ピット部）</t>
    <rPh sb="0" eb="2">
      <t>タテモノ</t>
    </rPh>
    <rPh sb="6" eb="7">
      <t>ブ</t>
    </rPh>
    <phoneticPr fontId="42"/>
  </si>
  <si>
    <t>Ｆ5</t>
  </si>
  <si>
    <t>二面鏡</t>
    <rPh sb="0" eb="2">
      <t>ニメン</t>
    </rPh>
    <rPh sb="2" eb="3">
      <t>カガミ</t>
    </rPh>
    <phoneticPr fontId="42"/>
  </si>
  <si>
    <t>ｔ＝50</t>
  </si>
  <si>
    <t>Ｆ8</t>
  </si>
  <si>
    <t>Ｆ4</t>
  </si>
  <si>
    <t>　U-180（管理棟東）</t>
    <rPh sb="7" eb="10">
      <t>カンリトウ</t>
    </rPh>
    <rPh sb="10" eb="11">
      <t>ヒガシ</t>
    </rPh>
    <phoneticPr fontId="42"/>
  </si>
  <si>
    <t>Ｆ2</t>
  </si>
  <si>
    <t>X11-2749　Y3’,Y5</t>
  </si>
  <si>
    <t>X7-Y2～Y6</t>
  </si>
  <si>
    <t>FG37,38・39,40</t>
  </si>
  <si>
    <t>X7+1,195-Y2～Y6</t>
  </si>
  <si>
    <t>FG65～69</t>
  </si>
  <si>
    <t>FG75</t>
  </si>
  <si>
    <t>X9～X11'-Y1-2,500</t>
  </si>
  <si>
    <t>Fb1～3</t>
  </si>
  <si>
    <t>Y1-X9～X10</t>
  </si>
  <si>
    <t>仕切台東(粗大ごみ壁沿）</t>
    <rPh sb="0" eb="2">
      <t>シキ</t>
    </rPh>
    <rPh sb="2" eb="3">
      <t>ダイ</t>
    </rPh>
    <rPh sb="3" eb="4">
      <t>ヒガシ</t>
    </rPh>
    <rPh sb="5" eb="7">
      <t>ソダイ</t>
    </rPh>
    <rPh sb="9" eb="10">
      <t>ヘキ</t>
    </rPh>
    <rPh sb="10" eb="11">
      <t>ゾ</t>
    </rPh>
    <phoneticPr fontId="42"/>
  </si>
  <si>
    <t>粗大ごみ施設棟周辺設備</t>
    <rPh sb="0" eb="2">
      <t>ソダイ</t>
    </rPh>
    <rPh sb="4" eb="6">
      <t>シセツ</t>
    </rPh>
    <rPh sb="6" eb="7">
      <t>トウ</t>
    </rPh>
    <rPh sb="7" eb="9">
      <t>シュウヘン</t>
    </rPh>
    <rPh sb="9" eb="11">
      <t>セツビ</t>
    </rPh>
    <phoneticPr fontId="42"/>
  </si>
  <si>
    <t>72:No.1可燃ごみ処理施設棟
杭 伏図（2本）</t>
    <rPh sb="7" eb="9">
      <t>カネン</t>
    </rPh>
    <rPh sb="11" eb="13">
      <t>ショリ</t>
    </rPh>
    <rPh sb="13" eb="15">
      <t>シセツ</t>
    </rPh>
    <rPh sb="15" eb="16">
      <t>トウ</t>
    </rPh>
    <rPh sb="17" eb="18">
      <t>クイ</t>
    </rPh>
    <rPh sb="19" eb="20">
      <t>フ</t>
    </rPh>
    <rPh sb="20" eb="21">
      <t>ズ</t>
    </rPh>
    <rPh sb="23" eb="24">
      <t>ホン</t>
    </rPh>
    <phoneticPr fontId="42"/>
  </si>
  <si>
    <t>Y1-X9～X11</t>
  </si>
  <si>
    <t>A5-⑦</t>
  </si>
  <si>
    <t>FG47～49</t>
  </si>
  <si>
    <t>FG49上増打</t>
    <rPh sb="4" eb="5">
      <t>ウエ</t>
    </rPh>
    <rPh sb="5" eb="6">
      <t>マ</t>
    </rPh>
    <rPh sb="6" eb="7">
      <t>ウ</t>
    </rPh>
    <phoneticPr fontId="42"/>
  </si>
  <si>
    <t>1.35～2.0</t>
  </si>
  <si>
    <t>がれき類計</t>
    <rPh sb="3" eb="4">
      <t>ルイ</t>
    </rPh>
    <rPh sb="4" eb="5">
      <t>ケイ</t>
    </rPh>
    <phoneticPr fontId="42"/>
  </si>
  <si>
    <t>Y2+2,385-X7～X11</t>
  </si>
  <si>
    <t>汚染土壌区画における汚染土壌量</t>
    <rPh sb="0" eb="2">
      <t>オセン</t>
    </rPh>
    <rPh sb="2" eb="4">
      <t>ドジョウ</t>
    </rPh>
    <rPh sb="4" eb="6">
      <t>クカク</t>
    </rPh>
    <rPh sb="10" eb="12">
      <t>オセン</t>
    </rPh>
    <rPh sb="12" eb="14">
      <t>ドジョウ</t>
    </rPh>
    <rPh sb="14" eb="15">
      <t>リョウ</t>
    </rPh>
    <phoneticPr fontId="42"/>
  </si>
  <si>
    <t>(169.20+100.15)/2×｛(79.00-77.46)+(76.26-74.15)｝＝</t>
  </si>
  <si>
    <t>Y3’-X7～X11</t>
  </si>
  <si>
    <t>埋設管</t>
    <rPh sb="0" eb="2">
      <t>マイセツ</t>
    </rPh>
    <rPh sb="2" eb="3">
      <t>カン</t>
    </rPh>
    <phoneticPr fontId="42"/>
  </si>
  <si>
    <t>Y5’-X7～X11</t>
  </si>
  <si>
    <t>119:No.1可燃ごみ処理施設棟　杭仕様
基礎配筋リスト（2.78㎡×0.85）
2.0㎥（B119）</t>
    <rPh sb="8" eb="10">
      <t>カネン</t>
    </rPh>
    <rPh sb="12" eb="14">
      <t>ショリ</t>
    </rPh>
    <rPh sb="14" eb="16">
      <t>シセツ</t>
    </rPh>
    <rPh sb="16" eb="17">
      <t>トウ</t>
    </rPh>
    <rPh sb="18" eb="19">
      <t>クイ</t>
    </rPh>
    <rPh sb="19" eb="21">
      <t>シヨウ</t>
    </rPh>
    <rPh sb="22" eb="24">
      <t>キソ</t>
    </rPh>
    <rPh sb="24" eb="25">
      <t>ハイ</t>
    </rPh>
    <rPh sb="25" eb="26">
      <t>キン</t>
    </rPh>
    <phoneticPr fontId="42"/>
  </si>
  <si>
    <t>X7～+1,195-Y2～Y5’</t>
  </si>
  <si>
    <t>X7～X9-Y2～Y5’</t>
  </si>
  <si>
    <t>鉄くず（ｽｸﾗｯﾌﾟ）</t>
    <rPh sb="0" eb="1">
      <t>テツ</t>
    </rPh>
    <phoneticPr fontId="42"/>
  </si>
  <si>
    <t>北面ブロック積擁壁</t>
    <rPh sb="0" eb="1">
      <t>キタ</t>
    </rPh>
    <rPh sb="1" eb="2">
      <t>メン</t>
    </rPh>
    <rPh sb="6" eb="7">
      <t>ツミ</t>
    </rPh>
    <rPh sb="7" eb="8">
      <t>ヨウ</t>
    </rPh>
    <rPh sb="8" eb="9">
      <t>ヘキ</t>
    </rPh>
    <phoneticPr fontId="42"/>
  </si>
  <si>
    <t>BS4,5</t>
  </si>
  <si>
    <t>側溝</t>
    <rPh sb="0" eb="2">
      <t>ソッコウ</t>
    </rPh>
    <phoneticPr fontId="42"/>
  </si>
  <si>
    <t>160.45×(79.00-75.95)+299.13×(79.00-75.95)-(299.13+273.80)/2×(76.85-75.95)＝</t>
  </si>
  <si>
    <t>BS6,7</t>
  </si>
  <si>
    <t>高さ（m）</t>
    <rPh sb="0" eb="1">
      <t>タカ</t>
    </rPh>
    <phoneticPr fontId="42"/>
  </si>
  <si>
    <t>X9～X10-5,500+Y1</t>
  </si>
  <si>
    <t>先行掘削区域以外の非汚染土壌区画での非汚染土壌量</t>
    <rPh sb="0" eb="2">
      <t>センコウ</t>
    </rPh>
    <rPh sb="2" eb="4">
      <t>クッサク</t>
    </rPh>
    <rPh sb="4" eb="6">
      <t>クイキ</t>
    </rPh>
    <rPh sb="6" eb="8">
      <t>イガイ</t>
    </rPh>
    <rPh sb="9" eb="10">
      <t>ヒ</t>
    </rPh>
    <rPh sb="10" eb="12">
      <t>オセン</t>
    </rPh>
    <rPh sb="12" eb="14">
      <t>ドジョウ</t>
    </rPh>
    <rPh sb="14" eb="16">
      <t>クカク</t>
    </rPh>
    <rPh sb="18" eb="19">
      <t>ヒ</t>
    </rPh>
    <rPh sb="19" eb="21">
      <t>オセン</t>
    </rPh>
    <rPh sb="21" eb="23">
      <t>ドジョウ</t>
    </rPh>
    <rPh sb="23" eb="24">
      <t>リョウ</t>
    </rPh>
    <phoneticPr fontId="42"/>
  </si>
  <si>
    <t>X9～X10,Y1-2,500</t>
  </si>
  <si>
    <t>W14',15’</t>
  </si>
  <si>
    <t>可燃ごみ処理施設棟（前回内訳書）</t>
    <rPh sb="0" eb="2">
      <t>カネン</t>
    </rPh>
    <rPh sb="4" eb="6">
      <t>ショリ</t>
    </rPh>
    <rPh sb="6" eb="8">
      <t>シセツ</t>
    </rPh>
    <rPh sb="8" eb="9">
      <t>トウ</t>
    </rPh>
    <rPh sb="10" eb="12">
      <t>ゼンカイ</t>
    </rPh>
    <rPh sb="12" eb="15">
      <t>ウチワケショ</t>
    </rPh>
    <phoneticPr fontId="42"/>
  </si>
  <si>
    <t>ﾋﾟｯﾄ上S13</t>
    <rPh sb="4" eb="5">
      <t>ウエ</t>
    </rPh>
    <phoneticPr fontId="42"/>
  </si>
  <si>
    <t>高（5.2＋1.0）m×厚0.3m×L6.3m</t>
    <rPh sb="0" eb="1">
      <t>タカ</t>
    </rPh>
    <rPh sb="12" eb="13">
      <t>アツ</t>
    </rPh>
    <phoneticPr fontId="42"/>
  </si>
  <si>
    <t>X10～X11,Y1-2,500</t>
  </si>
  <si>
    <t>BS8,9</t>
  </si>
  <si>
    <t>鋼材</t>
    <rPh sb="0" eb="2">
      <t>コウザイ</t>
    </rPh>
    <phoneticPr fontId="42"/>
  </si>
  <si>
    <t>B1F壁</t>
  </si>
  <si>
    <t>内、汚染土壌区画における汚染土壌量（地下構造物含む）</t>
    <rPh sb="0" eb="1">
      <t>ウチ</t>
    </rPh>
    <rPh sb="2" eb="4">
      <t>オセン</t>
    </rPh>
    <rPh sb="4" eb="6">
      <t>ドジョウ</t>
    </rPh>
    <rPh sb="6" eb="8">
      <t>クカク</t>
    </rPh>
    <rPh sb="12" eb="14">
      <t>オセン</t>
    </rPh>
    <rPh sb="14" eb="16">
      <t>ドジョウ</t>
    </rPh>
    <rPh sb="16" eb="17">
      <t>リョウ</t>
    </rPh>
    <rPh sb="18" eb="20">
      <t>チカ</t>
    </rPh>
    <rPh sb="20" eb="23">
      <t>コウゾウブツ</t>
    </rPh>
    <rPh sb="23" eb="24">
      <t>フク</t>
    </rPh>
    <phoneticPr fontId="42"/>
  </si>
  <si>
    <t>GL-0.1～-2.1</t>
  </si>
  <si>
    <t>W6</t>
  </si>
  <si>
    <t>W14’</t>
  </si>
  <si>
    <t>X9-Y1～Y2</t>
  </si>
  <si>
    <t>X11-1,749-Y1-2,500～Y5'</t>
  </si>
  <si>
    <t>H=1.1m　6.91kg/m×22.9m</t>
  </si>
  <si>
    <t>W15</t>
  </si>
  <si>
    <t>可燃ごみ処理施設棟煙突</t>
    <rPh sb="0" eb="2">
      <t>カネン</t>
    </rPh>
    <rPh sb="4" eb="6">
      <t>ショリ</t>
    </rPh>
    <rPh sb="6" eb="8">
      <t>シセツ</t>
    </rPh>
    <rPh sb="8" eb="9">
      <t>ムネ</t>
    </rPh>
    <rPh sb="9" eb="11">
      <t>エントツ</t>
    </rPh>
    <phoneticPr fontId="42"/>
  </si>
  <si>
    <t>煙突地下部（CO）</t>
    <rPh sb="0" eb="2">
      <t>エントツ</t>
    </rPh>
    <rPh sb="2" eb="4">
      <t>チカ</t>
    </rPh>
    <rPh sb="4" eb="5">
      <t>ブ</t>
    </rPh>
    <phoneticPr fontId="42"/>
  </si>
  <si>
    <t>煙突基礎　　　天端</t>
    <rPh sb="0" eb="2">
      <t>エントツ</t>
    </rPh>
    <rPh sb="2" eb="4">
      <t>キソ</t>
    </rPh>
    <rPh sb="7" eb="8">
      <t>テン</t>
    </rPh>
    <rPh sb="8" eb="9">
      <t>タン</t>
    </rPh>
    <phoneticPr fontId="42"/>
  </si>
  <si>
    <t>　　　　　　　フーチング下部</t>
    <rPh sb="12" eb="14">
      <t>カブ</t>
    </rPh>
    <phoneticPr fontId="42"/>
  </si>
  <si>
    <t>コンクリート</t>
  </si>
  <si>
    <t>Ａ</t>
  </si>
  <si>
    <t>226.45ｍ3</t>
  </si>
  <si>
    <t>Ｅ</t>
  </si>
  <si>
    <t>116：旧焼却炉 杭基礎伏図（12本）</t>
    <rPh sb="4" eb="5">
      <t>キュウ</t>
    </rPh>
    <rPh sb="5" eb="8">
      <t>ショウキャクロ</t>
    </rPh>
    <rPh sb="9" eb="10">
      <t>クイ</t>
    </rPh>
    <rPh sb="10" eb="12">
      <t>キソ</t>
    </rPh>
    <rPh sb="12" eb="13">
      <t>フ</t>
    </rPh>
    <rPh sb="13" eb="14">
      <t>ズ</t>
    </rPh>
    <rPh sb="17" eb="18">
      <t>ホン</t>
    </rPh>
    <phoneticPr fontId="42"/>
  </si>
  <si>
    <t>91：RC梁リスト（0.5×1.15）</t>
    <rPh sb="5" eb="6">
      <t>ハリ</t>
    </rPh>
    <phoneticPr fontId="42"/>
  </si>
  <si>
    <t>（杭 0.30φ L=9.00）</t>
  </si>
  <si>
    <t>名称・種類・形状</t>
    <rPh sb="0" eb="2">
      <t>メイショウ</t>
    </rPh>
    <rPh sb="3" eb="5">
      <t>シュルイ</t>
    </rPh>
    <rPh sb="6" eb="8">
      <t>ケイジョウ</t>
    </rPh>
    <phoneticPr fontId="42"/>
  </si>
  <si>
    <t>計算式</t>
    <rPh sb="0" eb="2">
      <t>ケイサン</t>
    </rPh>
    <rPh sb="2" eb="3">
      <t>シキ</t>
    </rPh>
    <phoneticPr fontId="42"/>
  </si>
  <si>
    <t>天巾（m）</t>
    <rPh sb="0" eb="1">
      <t>テン</t>
    </rPh>
    <rPh sb="1" eb="2">
      <t>ハバ</t>
    </rPh>
    <phoneticPr fontId="42"/>
  </si>
  <si>
    <t>底巾（m）</t>
    <rPh sb="0" eb="1">
      <t>ソコ</t>
    </rPh>
    <rPh sb="1" eb="2">
      <t>ハバ</t>
    </rPh>
    <phoneticPr fontId="42"/>
  </si>
  <si>
    <t>⑦　掘削埋戻し量・構造物量・汚染土壌量・汚染土壌量のまとめ　　　　　　　　　　　　　　　　　　　　　　　　　　　　　　　　　　　　　　　　　　　　　　　　　　　単位　㎥　　　　　　　</t>
    <rPh sb="2" eb="4">
      <t>クッサク</t>
    </rPh>
    <rPh sb="4" eb="5">
      <t>ウメ</t>
    </rPh>
    <rPh sb="5" eb="6">
      <t>モド</t>
    </rPh>
    <rPh sb="7" eb="8">
      <t>リョウ</t>
    </rPh>
    <rPh sb="9" eb="12">
      <t>コウゾウブツ</t>
    </rPh>
    <rPh sb="12" eb="13">
      <t>リョウ</t>
    </rPh>
    <rPh sb="14" eb="16">
      <t>オセン</t>
    </rPh>
    <rPh sb="16" eb="18">
      <t>ドジョウ</t>
    </rPh>
    <rPh sb="18" eb="19">
      <t>リョウ</t>
    </rPh>
    <rPh sb="20" eb="22">
      <t>オセン</t>
    </rPh>
    <rPh sb="22" eb="24">
      <t>ドジョウ</t>
    </rPh>
    <rPh sb="24" eb="25">
      <t>リョウ</t>
    </rPh>
    <phoneticPr fontId="42"/>
  </si>
  <si>
    <t>（㎡）</t>
  </si>
  <si>
    <t>SS</t>
  </si>
  <si>
    <t>スクイザー嵩上壁①</t>
    <rPh sb="5" eb="7">
      <t>カサア</t>
    </rPh>
    <rPh sb="7" eb="8">
      <t>カベ</t>
    </rPh>
    <phoneticPr fontId="42"/>
  </si>
  <si>
    <t>（㎥）</t>
  </si>
  <si>
    <t>アスファルト構造物</t>
    <rPh sb="6" eb="9">
      <t>コウゾウブツ</t>
    </rPh>
    <phoneticPr fontId="42"/>
  </si>
  <si>
    <t>東面重力擁壁</t>
    <rPh sb="0" eb="1">
      <t>ヒガシ</t>
    </rPh>
    <rPh sb="1" eb="2">
      <t>メン</t>
    </rPh>
    <rPh sb="2" eb="4">
      <t>ジュウリョク</t>
    </rPh>
    <rPh sb="4" eb="5">
      <t>ヨウ</t>
    </rPh>
    <rPh sb="5" eb="6">
      <t>ヘキ</t>
    </rPh>
    <phoneticPr fontId="42"/>
  </si>
  <si>
    <t>H=1.1m　6.91kg/m×55.2m</t>
  </si>
  <si>
    <t xml:space="preserve"> スクイザー嵩上壁①</t>
    <rPh sb="6" eb="8">
      <t>カサア</t>
    </rPh>
    <rPh sb="8" eb="9">
      <t>カベ</t>
    </rPh>
    <phoneticPr fontId="42"/>
  </si>
  <si>
    <t>Ｃ</t>
  </si>
  <si>
    <t>1.9～1.6</t>
  </si>
  <si>
    <t>スロープ（粗大ごみ側）</t>
    <rPh sb="5" eb="7">
      <t>ソダイ</t>
    </rPh>
    <rPh sb="9" eb="10">
      <t>ガワ</t>
    </rPh>
    <phoneticPr fontId="42"/>
  </si>
  <si>
    <t>2.1～0.5</t>
  </si>
  <si>
    <t>スロープ（農道側）</t>
    <rPh sb="5" eb="7">
      <t>ノウドウ</t>
    </rPh>
    <rPh sb="7" eb="8">
      <t>ガワ</t>
    </rPh>
    <phoneticPr fontId="42"/>
  </si>
  <si>
    <t>CON</t>
  </si>
  <si>
    <t>旧焼却場残骸</t>
    <rPh sb="0" eb="1">
      <t>キュウ</t>
    </rPh>
    <rPh sb="1" eb="4">
      <t>ショウキャクジョウ</t>
    </rPh>
    <rPh sb="4" eb="6">
      <t>ザンガイ</t>
    </rPh>
    <phoneticPr fontId="42"/>
  </si>
  <si>
    <t>高（5.2＋1.0）m×厚0.3m×L19.0m</t>
    <rPh sb="0" eb="1">
      <t>タカ</t>
    </rPh>
    <rPh sb="12" eb="13">
      <t>アツ</t>
    </rPh>
    <phoneticPr fontId="42"/>
  </si>
  <si>
    <t>{（2.65×5.0）㎡×2枚＋（6.0×2.3）㎡×2枚）×t10mm×7,850</t>
    <rPh sb="14" eb="15">
      <t>マイ</t>
    </rPh>
    <phoneticPr fontId="42"/>
  </si>
  <si>
    <t>仕切台東柱</t>
    <rPh sb="0" eb="2">
      <t>シキ</t>
    </rPh>
    <rPh sb="2" eb="3">
      <t>ダイ</t>
    </rPh>
    <rPh sb="3" eb="4">
      <t>ヒガシ</t>
    </rPh>
    <rPh sb="4" eb="5">
      <t>ハシラ</t>
    </rPh>
    <phoneticPr fontId="42"/>
  </si>
  <si>
    <t>高（5.2＋1.0）m×厚0.3m×5.5m</t>
    <rPh sb="0" eb="1">
      <t>タカ</t>
    </rPh>
    <rPh sb="12" eb="13">
      <t>アツ</t>
    </rPh>
    <phoneticPr fontId="42"/>
  </si>
  <si>
    <t>（厚0.5m×高6.2m×巾1.6m×0.5m）×2.5m</t>
    <rPh sb="1" eb="2">
      <t>アツ</t>
    </rPh>
    <rPh sb="7" eb="8">
      <t>タカ</t>
    </rPh>
    <rPh sb="13" eb="14">
      <t>ハバ</t>
    </rPh>
    <phoneticPr fontId="42"/>
  </si>
  <si>
    <t>巾0.5m×長10.2×高1.0m</t>
    <rPh sb="0" eb="1">
      <t>ハバ</t>
    </rPh>
    <rPh sb="6" eb="7">
      <t>ナガ</t>
    </rPh>
    <rPh sb="12" eb="13">
      <t>タカ</t>
    </rPh>
    <phoneticPr fontId="42"/>
  </si>
  <si>
    <t>スクイザー嵩上壁②</t>
    <rPh sb="5" eb="7">
      <t>カサア</t>
    </rPh>
    <rPh sb="7" eb="8">
      <t>カベ</t>
    </rPh>
    <phoneticPr fontId="42"/>
  </si>
  <si>
    <t>巾0.5m×長（3.3＋1.0）/2m×高4.5m</t>
    <rPh sb="0" eb="1">
      <t>ハバ</t>
    </rPh>
    <rPh sb="6" eb="7">
      <t>ナガ</t>
    </rPh>
    <rPh sb="20" eb="21">
      <t>タカ</t>
    </rPh>
    <phoneticPr fontId="42"/>
  </si>
  <si>
    <t>仕込台横昇降階段</t>
    <rPh sb="0" eb="2">
      <t>シコ</t>
    </rPh>
    <rPh sb="2" eb="3">
      <t>ダイ</t>
    </rPh>
    <rPh sb="3" eb="4">
      <t>ヨコ</t>
    </rPh>
    <rPh sb="4" eb="6">
      <t>ショウコウ</t>
    </rPh>
    <rPh sb="6" eb="8">
      <t>カイダン</t>
    </rPh>
    <phoneticPr fontId="42"/>
  </si>
  <si>
    <t>長（6.4＋0.5）m×厚0.4m×巾1.25m-0.32m×0.24×20段</t>
    <rPh sb="0" eb="1">
      <t>ナガ</t>
    </rPh>
    <rPh sb="12" eb="13">
      <t>アツ</t>
    </rPh>
    <rPh sb="18" eb="19">
      <t>ハバ</t>
    </rPh>
    <rPh sb="38" eb="39">
      <t>ダン</t>
    </rPh>
    <phoneticPr fontId="42"/>
  </si>
  <si>
    <t>33kg/0.6m＝55kg/m×63.0m/2,350</t>
  </si>
  <si>
    <t>鉄筋</t>
    <rPh sb="0" eb="2">
      <t>テッキン</t>
    </rPh>
    <phoneticPr fontId="42"/>
  </si>
  <si>
    <t>252.7㎥（杭を除く）×80kg/㎥（想定値）＋5.8㎥×300kg/㎥</t>
    <rPh sb="7" eb="8">
      <t>クイ</t>
    </rPh>
    <rPh sb="9" eb="10">
      <t>ノゾ</t>
    </rPh>
    <rPh sb="20" eb="22">
      <t>ソウテイ</t>
    </rPh>
    <rPh sb="22" eb="23">
      <t>チ</t>
    </rPh>
    <phoneticPr fontId="42"/>
  </si>
  <si>
    <t>kg</t>
  </si>
  <si>
    <t>　HP300（スロープ下～北東角）</t>
    <rPh sb="11" eb="12">
      <t>シタ</t>
    </rPh>
    <rPh sb="13" eb="14">
      <t>キタ</t>
    </rPh>
    <rPh sb="14" eb="15">
      <t>ヒガシ</t>
    </rPh>
    <rPh sb="15" eb="16">
      <t>カク</t>
    </rPh>
    <phoneticPr fontId="42"/>
  </si>
  <si>
    <t>無筋ｺﾝｸﾘｰﾄ：2,350kg/㎥</t>
    <rPh sb="0" eb="1">
      <t>ム</t>
    </rPh>
    <rPh sb="1" eb="2">
      <t>キン</t>
    </rPh>
    <phoneticPr fontId="42"/>
  </si>
  <si>
    <t>コンクリート蓋</t>
    <rPh sb="6" eb="7">
      <t>フタ</t>
    </rPh>
    <phoneticPr fontId="42"/>
  </si>
  <si>
    <t>先行掘削区域以外の汚染土壌区画での汚染土壌量</t>
    <rPh sb="0" eb="2">
      <t>センコウ</t>
    </rPh>
    <rPh sb="2" eb="4">
      <t>クッサク</t>
    </rPh>
    <rPh sb="4" eb="6">
      <t>クイキ</t>
    </rPh>
    <rPh sb="6" eb="8">
      <t>イガイ</t>
    </rPh>
    <rPh sb="9" eb="11">
      <t>オセン</t>
    </rPh>
    <rPh sb="11" eb="13">
      <t>ドジョウ</t>
    </rPh>
    <rPh sb="13" eb="15">
      <t>クカク</t>
    </rPh>
    <rPh sb="17" eb="19">
      <t>オセン</t>
    </rPh>
    <rPh sb="19" eb="21">
      <t>ドジョウ</t>
    </rPh>
    <rPh sb="21" eb="22">
      <t>リョウ</t>
    </rPh>
    <phoneticPr fontId="42"/>
  </si>
  <si>
    <t>U-180（管理棟東）</t>
    <rPh sb="6" eb="9">
      <t>カンリトウ</t>
    </rPh>
    <rPh sb="9" eb="10">
      <t>ヒガシ</t>
    </rPh>
    <phoneticPr fontId="42"/>
  </si>
  <si>
    <t>コンクリート擁壁</t>
    <rPh sb="6" eb="7">
      <t>ヨウ</t>
    </rPh>
    <rPh sb="7" eb="8">
      <t>ヘキ</t>
    </rPh>
    <phoneticPr fontId="42"/>
  </si>
  <si>
    <t>76:No.1可燃ごみ処理施設棟
軸組図其の2（X9通軸組図）</t>
    <rPh sb="17" eb="18">
      <t>ジク</t>
    </rPh>
    <rPh sb="18" eb="19">
      <t>クミ</t>
    </rPh>
    <rPh sb="19" eb="20">
      <t>ズ</t>
    </rPh>
    <rPh sb="20" eb="21">
      <t>ソ</t>
    </rPh>
    <rPh sb="26" eb="27">
      <t>トオ</t>
    </rPh>
    <rPh sb="27" eb="28">
      <t>ジク</t>
    </rPh>
    <rPh sb="28" eb="29">
      <t>クミ</t>
    </rPh>
    <rPh sb="29" eb="30">
      <t>ズ</t>
    </rPh>
    <phoneticPr fontId="42"/>
  </si>
  <si>
    <t>34kg/個/0.6m＝56.6kg/m×29m/2,350</t>
    <rPh sb="5" eb="6">
      <t>コ</t>
    </rPh>
    <phoneticPr fontId="42"/>
  </si>
  <si>
    <t>24kg/個/0.6m＝40.0kg/m×32m/2,350</t>
    <rPh sb="5" eb="6">
      <t>コ</t>
    </rPh>
    <phoneticPr fontId="42"/>
  </si>
  <si>
    <t>U-100（粗大→洗車場）</t>
    <rPh sb="6" eb="8">
      <t>ソダイ</t>
    </rPh>
    <rPh sb="9" eb="12">
      <t>センシャジョウ</t>
    </rPh>
    <phoneticPr fontId="42"/>
  </si>
  <si>
    <t>不足土（支給材）</t>
    <rPh sb="0" eb="2">
      <t>フソク</t>
    </rPh>
    <rPh sb="2" eb="3">
      <t>ド</t>
    </rPh>
    <rPh sb="4" eb="7">
      <t>シキュウザイ</t>
    </rPh>
    <phoneticPr fontId="42"/>
  </si>
  <si>
    <t>排水管（ポリニクス管）</t>
    <rPh sb="0" eb="3">
      <t>ハイスイカン</t>
    </rPh>
    <rPh sb="9" eb="10">
      <t>カン</t>
    </rPh>
    <phoneticPr fontId="42"/>
  </si>
  <si>
    <t>上記鉄筋数量</t>
    <rPh sb="0" eb="2">
      <t>ジョウキ</t>
    </rPh>
    <rPh sb="2" eb="4">
      <t>テッキン</t>
    </rPh>
    <rPh sb="4" eb="6">
      <t>スウリョウ</t>
    </rPh>
    <phoneticPr fontId="42"/>
  </si>
  <si>
    <t>U-240（粗大脇擁壁沿）</t>
    <rPh sb="6" eb="8">
      <t>ソダイ</t>
    </rPh>
    <rPh sb="8" eb="9">
      <t>ワキ</t>
    </rPh>
    <rPh sb="9" eb="10">
      <t>ヨウ</t>
    </rPh>
    <rPh sb="10" eb="11">
      <t>ヘキ</t>
    </rPh>
    <rPh sb="11" eb="12">
      <t>ソ</t>
    </rPh>
    <phoneticPr fontId="42"/>
  </si>
  <si>
    <t>55kg/個/0.6m＝91.7kg/m×17.7m/2,350</t>
    <rPh sb="5" eb="6">
      <t>コ</t>
    </rPh>
    <phoneticPr fontId="42"/>
  </si>
  <si>
    <t>GL0.0～-0.3</t>
  </si>
  <si>
    <t>165kg/個/2.0m＝82.5kg/m×10.5m/2,350</t>
    <rPh sb="6" eb="7">
      <t>コ</t>
    </rPh>
    <phoneticPr fontId="42"/>
  </si>
  <si>
    <t>粗大ごみ処理施設棟</t>
    <rPh sb="0" eb="2">
      <t>ソダイ</t>
    </rPh>
    <rPh sb="4" eb="6">
      <t>ショリ</t>
    </rPh>
    <rPh sb="6" eb="8">
      <t>シセツ</t>
    </rPh>
    <phoneticPr fontId="42"/>
  </si>
  <si>
    <t>300×400 CON蓋</t>
    <rPh sb="11" eb="12">
      <t>フタ</t>
    </rPh>
    <phoneticPr fontId="42"/>
  </si>
  <si>
    <t>⑦　掘削埋戻し土・構造物・汚染土壌・非汚染土壌のまとめ　</t>
    <rPh sb="2" eb="4">
      <t>クッサク</t>
    </rPh>
    <rPh sb="4" eb="5">
      <t>ウメ</t>
    </rPh>
    <rPh sb="5" eb="6">
      <t>モド</t>
    </rPh>
    <rPh sb="7" eb="8">
      <t>ド</t>
    </rPh>
    <rPh sb="9" eb="12">
      <t>コウゾウブツ</t>
    </rPh>
    <rPh sb="13" eb="15">
      <t>オセン</t>
    </rPh>
    <rPh sb="15" eb="17">
      <t>ドジョウ</t>
    </rPh>
    <rPh sb="18" eb="19">
      <t>ヒ</t>
    </rPh>
    <rPh sb="19" eb="21">
      <t>オセン</t>
    </rPh>
    <rPh sb="21" eb="23">
      <t>ドジョウ</t>
    </rPh>
    <phoneticPr fontId="42"/>
  </si>
  <si>
    <t>0.4×0.1＝0.04㎡×6.7m</t>
  </si>
  <si>
    <t>59kg/0.6m＝98.3kg/m×82.8m/2,350</t>
  </si>
  <si>
    <t>コンクリート構造物計</t>
    <rPh sb="6" eb="9">
      <t>コウゾウブツ</t>
    </rPh>
    <rPh sb="9" eb="10">
      <t>ケイ</t>
    </rPh>
    <phoneticPr fontId="42"/>
  </si>
  <si>
    <t>119:No.1可燃ごみ処理施設棟　杭仕様
基礎配筋リスト（4.00×3.00×0.80）</t>
  </si>
  <si>
    <t>　フェンス　入口（新設）</t>
    <rPh sb="6" eb="8">
      <t>イリグチ</t>
    </rPh>
    <rPh sb="9" eb="11">
      <t>シンセツ</t>
    </rPh>
    <phoneticPr fontId="42"/>
  </si>
  <si>
    <t>排プラ</t>
    <rPh sb="0" eb="1">
      <t>ハイ</t>
    </rPh>
    <phoneticPr fontId="42"/>
  </si>
  <si>
    <t>73:No.1可燃ごみ処理施設棟
地下伏図（5箇所）</t>
    <rPh sb="23" eb="25">
      <t>カショ</t>
    </rPh>
    <phoneticPr fontId="42"/>
  </si>
  <si>
    <t>　　　　　南西角駐車場廻り</t>
    <rPh sb="5" eb="6">
      <t>ミナミ</t>
    </rPh>
    <rPh sb="7" eb="8">
      <t>カド</t>
    </rPh>
    <rPh sb="8" eb="11">
      <t>チュウシャジョウ</t>
    </rPh>
    <rPh sb="11" eb="12">
      <t>マワ</t>
    </rPh>
    <phoneticPr fontId="42"/>
  </si>
  <si>
    <t>手摺</t>
    <rPh sb="0" eb="2">
      <t>テスリ</t>
    </rPh>
    <phoneticPr fontId="42"/>
  </si>
  <si>
    <t>195.12×(79.00-76.30)-(77.72+40.05)/2×(77.75-76.30)＝</t>
  </si>
  <si>
    <t>　　　　　粗大入口前擁壁</t>
    <rPh sb="5" eb="7">
      <t>ソダイ</t>
    </rPh>
    <rPh sb="7" eb="9">
      <t>イリグチ</t>
    </rPh>
    <rPh sb="9" eb="10">
      <t>マエ</t>
    </rPh>
    <rPh sb="10" eb="11">
      <t>ヨウ</t>
    </rPh>
    <rPh sb="11" eb="12">
      <t>ヘキ</t>
    </rPh>
    <phoneticPr fontId="42"/>
  </si>
  <si>
    <t>A3-①④⑤⑥⑧</t>
  </si>
  <si>
    <t>ｔ＝100</t>
  </si>
  <si>
    <t>基礎　0.4×0.4×H0.4×2個＝0.128</t>
    <rPh sb="0" eb="2">
      <t>キソ</t>
    </rPh>
    <rPh sb="17" eb="18">
      <t>コ</t>
    </rPh>
    <phoneticPr fontId="42"/>
  </si>
  <si>
    <t>混合廃棄物とする</t>
    <rPh sb="0" eb="2">
      <t>コンゴウ</t>
    </rPh>
    <rPh sb="2" eb="5">
      <t>ハイキブツ</t>
    </rPh>
    <phoneticPr fontId="42"/>
  </si>
  <si>
    <t>カーブミラー撤去</t>
    <rPh sb="6" eb="8">
      <t>テッキョ</t>
    </rPh>
    <phoneticPr fontId="42"/>
  </si>
  <si>
    <t>廃材計</t>
    <rPh sb="0" eb="2">
      <t>ハイザイ</t>
    </rPh>
    <rPh sb="2" eb="3">
      <t>ケイ</t>
    </rPh>
    <phoneticPr fontId="42"/>
  </si>
  <si>
    <t>72:No.1可燃ごみ処理施設棟
杭 伏図（20本）</t>
    <rPh sb="7" eb="9">
      <t>カネン</t>
    </rPh>
    <rPh sb="11" eb="13">
      <t>ショリ</t>
    </rPh>
    <rPh sb="13" eb="15">
      <t>シセツ</t>
    </rPh>
    <rPh sb="15" eb="16">
      <t>トウ</t>
    </rPh>
    <rPh sb="17" eb="18">
      <t>クイ</t>
    </rPh>
    <rPh sb="19" eb="20">
      <t>フ</t>
    </rPh>
    <rPh sb="20" eb="21">
      <t>ズ</t>
    </rPh>
    <rPh sb="24" eb="25">
      <t>ホン</t>
    </rPh>
    <phoneticPr fontId="42"/>
  </si>
  <si>
    <t>コンクリート構造物</t>
    <rPh sb="6" eb="9">
      <t>コウゾウブツ</t>
    </rPh>
    <phoneticPr fontId="42"/>
  </si>
  <si>
    <t>鉄くず</t>
    <rPh sb="0" eb="1">
      <t>テツ</t>
    </rPh>
    <phoneticPr fontId="42"/>
  </si>
  <si>
    <t>非汚染土壌区画における汚染土壌量</t>
    <rPh sb="0" eb="1">
      <t>ヒ</t>
    </rPh>
    <rPh sb="1" eb="3">
      <t>オセン</t>
    </rPh>
    <rPh sb="3" eb="5">
      <t>ドジョウ</t>
    </rPh>
    <rPh sb="5" eb="7">
      <t>クカク</t>
    </rPh>
    <rPh sb="11" eb="13">
      <t>オセン</t>
    </rPh>
    <rPh sb="13" eb="15">
      <t>ドジョウ</t>
    </rPh>
    <rPh sb="15" eb="16">
      <t>リョウ</t>
    </rPh>
    <phoneticPr fontId="42"/>
  </si>
  <si>
    <t>②　外構撤去工事数量計算書</t>
    <rPh sb="2" eb="3">
      <t>ソト</t>
    </rPh>
    <rPh sb="3" eb="4">
      <t>コウ</t>
    </rPh>
    <rPh sb="4" eb="6">
      <t>テッキョ</t>
    </rPh>
    <rPh sb="6" eb="8">
      <t>コウジ</t>
    </rPh>
    <rPh sb="8" eb="10">
      <t>スウリョウ</t>
    </rPh>
    <rPh sb="10" eb="13">
      <t>ケイサンショ</t>
    </rPh>
    <phoneticPr fontId="42"/>
  </si>
  <si>
    <t>（864.1+1593.8）×0.25</t>
  </si>
  <si>
    <t>⑥　最終整地土量計算書　＜平均高低差(計画-現況)＞</t>
    <rPh sb="2" eb="4">
      <t>サイシュウ</t>
    </rPh>
    <rPh sb="4" eb="6">
      <t>セイチ</t>
    </rPh>
    <rPh sb="6" eb="7">
      <t>ド</t>
    </rPh>
    <rPh sb="7" eb="8">
      <t>リョウ</t>
    </rPh>
    <rPh sb="8" eb="11">
      <t>ケイサンショ</t>
    </rPh>
    <rPh sb="13" eb="15">
      <t>ヘイキン</t>
    </rPh>
    <rPh sb="15" eb="18">
      <t>コウテイサ</t>
    </rPh>
    <phoneticPr fontId="42"/>
  </si>
  <si>
    <t>2.1～2.0</t>
  </si>
  <si>
    <t>103.09×(79.00-75.75)＝</t>
  </si>
  <si>
    <t>3.4～2.1</t>
  </si>
  <si>
    <t>73:No.1可燃ごみ処理施設棟
地下伏図（1本）</t>
    <rPh sb="23" eb="24">
      <t>ホン</t>
    </rPh>
    <phoneticPr fontId="42"/>
  </si>
  <si>
    <t xml:space="preserve"> スクイザー下部②</t>
    <rPh sb="6" eb="8">
      <t>カブ</t>
    </rPh>
    <phoneticPr fontId="42"/>
  </si>
  <si>
    <t>GL-0.1～-0.7</t>
  </si>
  <si>
    <t>BF壁小計</t>
    <rPh sb="2" eb="3">
      <t>カベ</t>
    </rPh>
    <rPh sb="3" eb="5">
      <t>ショウケイ</t>
    </rPh>
    <phoneticPr fontId="42"/>
  </si>
  <si>
    <t>0.8～1.7</t>
  </si>
  <si>
    <t>116：旧焼却炉 杭基礎伏図（2箇所）</t>
    <rPh sb="4" eb="5">
      <t>キュウ</t>
    </rPh>
    <rPh sb="5" eb="8">
      <t>ショウキャクロ</t>
    </rPh>
    <rPh sb="9" eb="10">
      <t>クイ</t>
    </rPh>
    <rPh sb="10" eb="12">
      <t>キソ</t>
    </rPh>
    <rPh sb="12" eb="13">
      <t>フ</t>
    </rPh>
    <rPh sb="13" eb="14">
      <t>ズ</t>
    </rPh>
    <rPh sb="16" eb="18">
      <t>カショ</t>
    </rPh>
    <phoneticPr fontId="42"/>
  </si>
  <si>
    <t>1.95～2.1</t>
  </si>
  <si>
    <t>75.86×(79.0-78.15)+22.94×(78.15-75.75)/2+19.68×(78.15-76.30)/2＝</t>
  </si>
  <si>
    <t>Ｌ</t>
  </si>
  <si>
    <t>Ｏ</t>
  </si>
  <si>
    <t>1.3～0.5</t>
  </si>
  <si>
    <t>Ｒ</t>
  </si>
  <si>
    <t>H=1.1m　L=8.1m＋55.2m＋26.9m＋22.9m</t>
  </si>
  <si>
    <t>スロープ上ガードレール</t>
    <rPh sb="4" eb="5">
      <t>ウエ</t>
    </rPh>
    <phoneticPr fontId="42"/>
  </si>
  <si>
    <t>1593.8×0.05m×2.35</t>
  </si>
  <si>
    <t>A3-⑦</t>
  </si>
  <si>
    <t>GL0.0～-0.6</t>
  </si>
  <si>
    <t>2.0×10.0×10.0-6.2（地下構造物）＝</t>
    <rPh sb="18" eb="20">
      <t>チカ</t>
    </rPh>
    <rPh sb="20" eb="23">
      <t>コウゾウブツ</t>
    </rPh>
    <phoneticPr fontId="42"/>
  </si>
  <si>
    <t>0.16×10.0×10.0＝</t>
  </si>
  <si>
    <t>　U-100（粗大→洗車場）</t>
    <rPh sb="7" eb="9">
      <t>ソダイ</t>
    </rPh>
    <rPh sb="10" eb="13">
      <t>センシャジョウ</t>
    </rPh>
    <phoneticPr fontId="42"/>
  </si>
  <si>
    <t>95.35×(79.00-77.15)＝</t>
  </si>
  <si>
    <t>内、非汚染土壌区画における汚染土壌量（地下構造物含む）</t>
    <rPh sb="0" eb="1">
      <t>ウチ</t>
    </rPh>
    <rPh sb="2" eb="3">
      <t>ヒ</t>
    </rPh>
    <rPh sb="3" eb="5">
      <t>オセン</t>
    </rPh>
    <rPh sb="5" eb="7">
      <t>ドジョウ</t>
    </rPh>
    <rPh sb="7" eb="9">
      <t>クカク</t>
    </rPh>
    <rPh sb="13" eb="15">
      <t>オセン</t>
    </rPh>
    <rPh sb="15" eb="17">
      <t>ドジョウ</t>
    </rPh>
    <rPh sb="17" eb="18">
      <t>リョウ</t>
    </rPh>
    <rPh sb="19" eb="21">
      <t>チカ</t>
    </rPh>
    <rPh sb="21" eb="24">
      <t>コウゾウブツ</t>
    </rPh>
    <rPh sb="24" eb="25">
      <t>フク</t>
    </rPh>
    <phoneticPr fontId="42"/>
  </si>
  <si>
    <t>汚染土壌区画における非汚染土壌量</t>
    <rPh sb="0" eb="2">
      <t>オセン</t>
    </rPh>
    <rPh sb="2" eb="4">
      <t>ドジョウ</t>
    </rPh>
    <rPh sb="4" eb="6">
      <t>クカク</t>
    </rPh>
    <rPh sb="10" eb="11">
      <t>ヒ</t>
    </rPh>
    <rPh sb="11" eb="13">
      <t>オセン</t>
    </rPh>
    <rPh sb="13" eb="15">
      <t>ドジョウ</t>
    </rPh>
    <rPh sb="15" eb="16">
      <t>リョウ</t>
    </rPh>
    <phoneticPr fontId="42"/>
  </si>
  <si>
    <t>154.62×(79.00-76.35)+(154.62+124.5)/2×(76.35-75.05)＝</t>
  </si>
  <si>
    <t>864.1×0.1m×2.35</t>
  </si>
  <si>
    <t>⑧ 仮設工事数量計算書</t>
    <rPh sb="2" eb="4">
      <t>カセツ</t>
    </rPh>
    <rPh sb="4" eb="6">
      <t>コウジ</t>
    </rPh>
    <rPh sb="6" eb="8">
      <t>スウリョウ</t>
    </rPh>
    <rPh sb="8" eb="11">
      <t>ケイサンショ</t>
    </rPh>
    <phoneticPr fontId="42"/>
  </si>
  <si>
    <t>1.2/3×（10.28㎡＋91.56㎡＋√939.08）</t>
  </si>
  <si>
    <t>先行掘削区域での汚染土壌撤去のため、1次掘削土量より増加する土量</t>
    <rPh sb="0" eb="2">
      <t>センコウ</t>
    </rPh>
    <rPh sb="2" eb="4">
      <t>クッサク</t>
    </rPh>
    <rPh sb="4" eb="6">
      <t>クイキ</t>
    </rPh>
    <rPh sb="8" eb="10">
      <t>オセン</t>
    </rPh>
    <rPh sb="10" eb="12">
      <t>ドジョウ</t>
    </rPh>
    <rPh sb="12" eb="14">
      <t>テッキョ</t>
    </rPh>
    <rPh sb="19" eb="20">
      <t>ジ</t>
    </rPh>
    <rPh sb="20" eb="22">
      <t>クッサク</t>
    </rPh>
    <rPh sb="22" eb="23">
      <t>ド</t>
    </rPh>
    <rPh sb="23" eb="24">
      <t>リョウ</t>
    </rPh>
    <rPh sb="26" eb="28">
      <t>ゾウカ</t>
    </rPh>
    <rPh sb="30" eb="31">
      <t>ド</t>
    </rPh>
    <rPh sb="31" eb="32">
      <t>リョウ</t>
    </rPh>
    <phoneticPr fontId="42"/>
  </si>
  <si>
    <t>縁石</t>
    <rPh sb="0" eb="2">
      <t>フチイシ</t>
    </rPh>
    <phoneticPr fontId="42"/>
  </si>
  <si>
    <t>先行掘削区域での汚染土壌量</t>
    <rPh sb="0" eb="2">
      <t>センコウ</t>
    </rPh>
    <rPh sb="2" eb="4">
      <t>クッサク</t>
    </rPh>
    <rPh sb="4" eb="6">
      <t>クイキ</t>
    </rPh>
    <rPh sb="8" eb="10">
      <t>オセン</t>
    </rPh>
    <rPh sb="10" eb="12">
      <t>ドジョウ</t>
    </rPh>
    <rPh sb="12" eb="13">
      <t>リョウ</t>
    </rPh>
    <phoneticPr fontId="42"/>
  </si>
  <si>
    <t>汚染土壌区画の地下構造物量</t>
    <rPh sb="0" eb="2">
      <t>オセン</t>
    </rPh>
    <rPh sb="2" eb="4">
      <t>ドジョウ</t>
    </rPh>
    <rPh sb="4" eb="6">
      <t>クカク</t>
    </rPh>
    <rPh sb="7" eb="9">
      <t>チカ</t>
    </rPh>
    <rPh sb="9" eb="11">
      <t>コウゾウ</t>
    </rPh>
    <rPh sb="11" eb="12">
      <t>ブツ</t>
    </rPh>
    <rPh sb="12" eb="13">
      <t>リョウ</t>
    </rPh>
    <phoneticPr fontId="42"/>
  </si>
  <si>
    <t>78:No.1可燃ごみ処理施設棟
梁配筋リスト（0.3×0.7）</t>
    <rPh sb="7" eb="9">
      <t>カネン</t>
    </rPh>
    <rPh sb="11" eb="13">
      <t>ショリ</t>
    </rPh>
    <rPh sb="13" eb="15">
      <t>シセツ</t>
    </rPh>
    <rPh sb="15" eb="16">
      <t>トウ</t>
    </rPh>
    <rPh sb="17" eb="18">
      <t>ハリ</t>
    </rPh>
    <rPh sb="18" eb="19">
      <t>ハイ</t>
    </rPh>
    <rPh sb="19" eb="20">
      <t>キン</t>
    </rPh>
    <phoneticPr fontId="42"/>
  </si>
  <si>
    <t>非汚染土壌区画の地下構造物量</t>
    <rPh sb="0" eb="1">
      <t>ヒ</t>
    </rPh>
    <rPh sb="1" eb="3">
      <t>オセン</t>
    </rPh>
    <rPh sb="3" eb="5">
      <t>ドジョウ</t>
    </rPh>
    <rPh sb="5" eb="7">
      <t>クカク</t>
    </rPh>
    <rPh sb="8" eb="10">
      <t>チカ</t>
    </rPh>
    <rPh sb="10" eb="12">
      <t>コウゾウ</t>
    </rPh>
    <rPh sb="12" eb="13">
      <t>ブツ</t>
    </rPh>
    <rPh sb="13" eb="14">
      <t>リョウ</t>
    </rPh>
    <phoneticPr fontId="42"/>
  </si>
  <si>
    <t>B3-⑤</t>
  </si>
  <si>
    <t>⑩</t>
  </si>
  <si>
    <t>B4-④</t>
  </si>
  <si>
    <t>PHC杭</t>
    <rPh sb="3" eb="4">
      <t>クイ</t>
    </rPh>
    <phoneticPr fontId="42"/>
  </si>
  <si>
    <t>　②スロープ（粗大ごみ側）</t>
    <rPh sb="7" eb="9">
      <t>ソダイ</t>
    </rPh>
    <rPh sb="11" eb="12">
      <t>ガワ</t>
    </rPh>
    <phoneticPr fontId="42"/>
  </si>
  <si>
    <t>GL0.0-0.6</t>
  </si>
  <si>
    <t>0.6×10.0×10.0-25.6（地下構造物）＝</t>
  </si>
  <si>
    <t>0.1×10.0×10.0＝</t>
  </si>
  <si>
    <t>　U-240（粗大脇擁壁沿）</t>
    <rPh sb="7" eb="9">
      <t>ソダイ</t>
    </rPh>
    <rPh sb="9" eb="10">
      <t>ワキ</t>
    </rPh>
    <rPh sb="10" eb="11">
      <t>ヨウ</t>
    </rPh>
    <rPh sb="11" eb="12">
      <t>ヘキ</t>
    </rPh>
    <rPh sb="12" eb="13">
      <t>ソ</t>
    </rPh>
    <phoneticPr fontId="42"/>
  </si>
  <si>
    <t>0.3×10.0×10.0＝</t>
  </si>
  <si>
    <t>GL0.0～-0.4</t>
  </si>
  <si>
    <t>0.4×10.0×10.0＝</t>
  </si>
  <si>
    <t>場内仮置き</t>
    <rPh sb="0" eb="2">
      <t>ジョウナイ</t>
    </rPh>
    <rPh sb="2" eb="3">
      <t>カリ</t>
    </rPh>
    <rPh sb="3" eb="4">
      <t>オ</t>
    </rPh>
    <phoneticPr fontId="42"/>
  </si>
  <si>
    <t>GL0.0～-0.1、-0.7～-0.76</t>
  </si>
  <si>
    <t>(0.83-0.6）×10.0×10.0＝</t>
  </si>
  <si>
    <t>0.53×10.0×10.0＝</t>
  </si>
  <si>
    <t>(169.20＋100.15)/2×(79.00-74.15)＝</t>
  </si>
  <si>
    <t>100×｛(79.00-77.46)+(76.26-74.15)｝＝</t>
  </si>
  <si>
    <t>①-1　地下構造物数量計算書</t>
    <rPh sb="4" eb="6">
      <t>チカ</t>
    </rPh>
    <rPh sb="6" eb="9">
      <t>コウゾウブツ</t>
    </rPh>
    <rPh sb="9" eb="11">
      <t>スウリョウ</t>
    </rPh>
    <rPh sb="11" eb="14">
      <t>ケイサンショ</t>
    </rPh>
    <phoneticPr fontId="42"/>
  </si>
  <si>
    <t>100×(79.00-78.10)＝</t>
  </si>
  <si>
    <t>99.33×(79.00-76.35)＝</t>
  </si>
  <si>
    <t>汚染土壌量</t>
  </si>
  <si>
    <t>B3-⑧・B4-⑥・B5-④</t>
  </si>
  <si>
    <t>A2-⑥・A3-⑨・B2-⑥・B3-③・B4-②</t>
  </si>
  <si>
    <t>場内仮置き→一部場外仮置き場へ</t>
    <rPh sb="0" eb="2">
      <t>ジョウナイ</t>
    </rPh>
    <rPh sb="2" eb="3">
      <t>カリ</t>
    </rPh>
    <rPh sb="3" eb="4">
      <t>オ</t>
    </rPh>
    <rPh sb="6" eb="8">
      <t>イチブ</t>
    </rPh>
    <rPh sb="8" eb="10">
      <t>ジョウガイ</t>
    </rPh>
    <rPh sb="10" eb="12">
      <t>カリオ</t>
    </rPh>
    <rPh sb="13" eb="14">
      <t>バ</t>
    </rPh>
    <phoneticPr fontId="42"/>
  </si>
  <si>
    <t>A3-⑦・B3-①・B3-②・B3-④・B3-⑤・B4-①・B4-④</t>
  </si>
  <si>
    <t>A2-③⑨</t>
  </si>
  <si>
    <t>B4-③⑤⑥⑦⑧⑨</t>
  </si>
  <si>
    <t>区域指定外での発生量</t>
    <rPh sb="0" eb="2">
      <t>クイキ</t>
    </rPh>
    <rPh sb="2" eb="4">
      <t>シテイ</t>
    </rPh>
    <rPh sb="4" eb="5">
      <t>ガイ</t>
    </rPh>
    <rPh sb="7" eb="9">
      <t>ハッセイ</t>
    </rPh>
    <rPh sb="9" eb="10">
      <t>リョウ</t>
    </rPh>
    <phoneticPr fontId="42"/>
  </si>
  <si>
    <t>可燃ごみ処理
施設棟</t>
  </si>
  <si>
    <t>34.75ｍ3</t>
  </si>
  <si>
    <t>粗大ごみ処理
施設棟</t>
  </si>
  <si>
    <t>区画指定内非汚染土壌</t>
    <rPh sb="0" eb="2">
      <t>クカク</t>
    </rPh>
    <rPh sb="2" eb="4">
      <t>シテイ</t>
    </rPh>
    <rPh sb="4" eb="5">
      <t>ナイ</t>
    </rPh>
    <rPh sb="5" eb="6">
      <t>ヒ</t>
    </rPh>
    <rPh sb="6" eb="8">
      <t>オセン</t>
    </rPh>
    <rPh sb="8" eb="10">
      <t>ドジョウ</t>
    </rPh>
    <phoneticPr fontId="42"/>
  </si>
  <si>
    <t>102：No.3排ガス及びダスト処理棟
共通外構図</t>
    <rPh sb="8" eb="9">
      <t>ハイ</t>
    </rPh>
    <rPh sb="11" eb="12">
      <t>オヨ</t>
    </rPh>
    <rPh sb="16" eb="18">
      <t>ショリ</t>
    </rPh>
    <rPh sb="18" eb="19">
      <t>トウ</t>
    </rPh>
    <rPh sb="20" eb="22">
      <t>キョウツウ</t>
    </rPh>
    <rPh sb="22" eb="23">
      <t>ガイ</t>
    </rPh>
    <rPh sb="23" eb="24">
      <t>コウ</t>
    </rPh>
    <rPh sb="24" eb="25">
      <t>ズ</t>
    </rPh>
    <phoneticPr fontId="42"/>
  </si>
  <si>
    <t>構造物撤去合計</t>
    <rPh sb="0" eb="3">
      <t>コウゾウブツ</t>
    </rPh>
    <rPh sb="3" eb="5">
      <t>テッキョ</t>
    </rPh>
    <rPh sb="5" eb="7">
      <t>ゴウケイ</t>
    </rPh>
    <phoneticPr fontId="42"/>
  </si>
  <si>
    <t>場内仮置き土　
(非汚染土）
（清浄土）</t>
    <rPh sb="0" eb="2">
      <t>ジョウナイ</t>
    </rPh>
    <rPh sb="2" eb="4">
      <t>カリオ</t>
    </rPh>
    <rPh sb="5" eb="6">
      <t>ド</t>
    </rPh>
    <rPh sb="9" eb="10">
      <t>ヒ</t>
    </rPh>
    <rPh sb="10" eb="13">
      <t>オセンド</t>
    </rPh>
    <rPh sb="16" eb="18">
      <t>セイジョウ</t>
    </rPh>
    <rPh sb="18" eb="19">
      <t>ド</t>
    </rPh>
    <phoneticPr fontId="42"/>
  </si>
  <si>
    <t>116：旧焼却炉 杭基礎伏図（4本）</t>
    <rPh sb="4" eb="5">
      <t>キュウ</t>
    </rPh>
    <rPh sb="5" eb="8">
      <t>ショウキャクロ</t>
    </rPh>
    <rPh sb="9" eb="10">
      <t>クイ</t>
    </rPh>
    <rPh sb="10" eb="12">
      <t>キソ</t>
    </rPh>
    <rPh sb="12" eb="13">
      <t>フ</t>
    </rPh>
    <rPh sb="13" eb="14">
      <t>ズ</t>
    </rPh>
    <rPh sb="16" eb="17">
      <t>ホン</t>
    </rPh>
    <phoneticPr fontId="42"/>
  </si>
  <si>
    <t>73:No.1可燃ごみ処理施設棟
地下伏図（2本）</t>
    <rPh sb="23" eb="24">
      <t>ホン</t>
    </rPh>
    <phoneticPr fontId="42"/>
  </si>
  <si>
    <t>86:基礎伏図（13箇所）</t>
    <rPh sb="3" eb="5">
      <t>キソ</t>
    </rPh>
    <rPh sb="5" eb="6">
      <t>フ</t>
    </rPh>
    <rPh sb="6" eb="7">
      <t>ズ</t>
    </rPh>
    <rPh sb="10" eb="12">
      <t>カショ</t>
    </rPh>
    <phoneticPr fontId="42"/>
  </si>
  <si>
    <t>86:基礎伏図（2箇所）</t>
    <rPh sb="3" eb="5">
      <t>キソ</t>
    </rPh>
    <rPh sb="5" eb="6">
      <t>フ</t>
    </rPh>
    <rPh sb="6" eb="7">
      <t>ズ</t>
    </rPh>
    <rPh sb="9" eb="11">
      <t>カショ</t>
    </rPh>
    <phoneticPr fontId="42"/>
  </si>
  <si>
    <t>86:基礎伏図（20本）</t>
    <rPh sb="3" eb="5">
      <t>キソ</t>
    </rPh>
    <rPh sb="5" eb="6">
      <t>フ</t>
    </rPh>
    <rPh sb="6" eb="7">
      <t>ズ</t>
    </rPh>
    <rPh sb="10" eb="11">
      <t>ホン</t>
    </rPh>
    <phoneticPr fontId="42"/>
  </si>
  <si>
    <t>雑排水桝　400×400～900～900</t>
    <rPh sb="0" eb="1">
      <t>ザツ</t>
    </rPh>
    <rPh sb="1" eb="3">
      <t>ハイスイ</t>
    </rPh>
    <rPh sb="3" eb="4">
      <t>マス</t>
    </rPh>
    <phoneticPr fontId="42"/>
  </si>
  <si>
    <t>86:基礎伏図（4箇所）</t>
    <rPh sb="3" eb="5">
      <t>キソ</t>
    </rPh>
    <rPh sb="5" eb="6">
      <t>フ</t>
    </rPh>
    <rPh sb="6" eb="7">
      <t>ズ</t>
    </rPh>
    <rPh sb="9" eb="11">
      <t>カショ</t>
    </rPh>
    <phoneticPr fontId="42"/>
  </si>
  <si>
    <t>86:基礎伏図（1箇所）</t>
    <rPh sb="3" eb="5">
      <t>キソ</t>
    </rPh>
    <rPh sb="5" eb="6">
      <t>フ</t>
    </rPh>
    <rPh sb="6" eb="7">
      <t>ズ</t>
    </rPh>
    <rPh sb="9" eb="11">
      <t>カショ</t>
    </rPh>
    <phoneticPr fontId="42"/>
  </si>
  <si>
    <t>86:基礎伏図（5本）</t>
    <rPh sb="3" eb="5">
      <t>キソ</t>
    </rPh>
    <rPh sb="5" eb="6">
      <t>フ</t>
    </rPh>
    <rPh sb="6" eb="7">
      <t>ズ</t>
    </rPh>
    <rPh sb="9" eb="10">
      <t>ホン</t>
    </rPh>
    <phoneticPr fontId="42"/>
  </si>
  <si>
    <t>76:No.1可燃ごみ処理施設棟
軸組図其の2（Y1-2,500通軸組図）</t>
    <rPh sb="17" eb="18">
      <t>ジク</t>
    </rPh>
    <rPh sb="18" eb="19">
      <t>クミ</t>
    </rPh>
    <rPh sb="19" eb="20">
      <t>ズ</t>
    </rPh>
    <rPh sb="20" eb="21">
      <t>ソ</t>
    </rPh>
    <rPh sb="32" eb="33">
      <t>トオ</t>
    </rPh>
    <rPh sb="33" eb="34">
      <t>ジク</t>
    </rPh>
    <rPh sb="34" eb="35">
      <t>クミ</t>
    </rPh>
    <rPh sb="35" eb="36">
      <t>ズ</t>
    </rPh>
    <phoneticPr fontId="42"/>
  </si>
  <si>
    <t>1.2/3×（9.73㎡＋86.09㎡＋√837.86）</t>
  </si>
  <si>
    <t>89：基礎リスト（0.55×0.55×0.35）</t>
    <rPh sb="3" eb="5">
      <t>キソ</t>
    </rPh>
    <phoneticPr fontId="42"/>
  </si>
  <si>
    <t>89：基礎リスト（1.80×0.90×0.85）</t>
    <rPh sb="3" eb="5">
      <t>キソ</t>
    </rPh>
    <phoneticPr fontId="42"/>
  </si>
  <si>
    <t>89：基礎リスト（1.80×1.80×0.85）</t>
    <rPh sb="3" eb="5">
      <t>キソ</t>
    </rPh>
    <phoneticPr fontId="42"/>
  </si>
  <si>
    <t>89：基礎リストPHC杭 0.35φ L=6.00）</t>
    <rPh sb="3" eb="5">
      <t>キソ</t>
    </rPh>
    <rPh sb="11" eb="12">
      <t>クイ</t>
    </rPh>
    <phoneticPr fontId="42"/>
  </si>
  <si>
    <t>90：シュレッダー基礎詳細図
（5.13×3.95×2.05）</t>
    <rPh sb="9" eb="11">
      <t>キソ</t>
    </rPh>
    <rPh sb="11" eb="13">
      <t>ショウサイ</t>
    </rPh>
    <rPh sb="13" eb="14">
      <t>ズ</t>
    </rPh>
    <phoneticPr fontId="42"/>
  </si>
  <si>
    <t>73:No.1可燃ごみ処理施設棟
地下伏図（3本）</t>
    <rPh sb="23" eb="24">
      <t>ホン</t>
    </rPh>
    <phoneticPr fontId="42"/>
  </si>
  <si>
    <t>90：シュレッダー基礎詳細図
（PHC杭 0.35φ×5本）</t>
    <rPh sb="9" eb="11">
      <t>キソ</t>
    </rPh>
    <rPh sb="11" eb="13">
      <t>ショウサイ</t>
    </rPh>
    <rPh sb="13" eb="14">
      <t>ズ</t>
    </rPh>
    <phoneticPr fontId="42"/>
  </si>
  <si>
    <t>94:No.2簡易水道ポンプ室
S44簡易水道受水排水槽計画図</t>
    <rPh sb="7" eb="9">
      <t>カンイ</t>
    </rPh>
    <rPh sb="9" eb="11">
      <t>スイドウ</t>
    </rPh>
    <rPh sb="14" eb="15">
      <t>シツ</t>
    </rPh>
    <rPh sb="19" eb="21">
      <t>カンイ</t>
    </rPh>
    <rPh sb="21" eb="23">
      <t>スイドウ</t>
    </rPh>
    <rPh sb="23" eb="24">
      <t>ジュ</t>
    </rPh>
    <rPh sb="24" eb="25">
      <t>スイ</t>
    </rPh>
    <rPh sb="25" eb="27">
      <t>ハイスイ</t>
    </rPh>
    <rPh sb="27" eb="28">
      <t>ソウ</t>
    </rPh>
    <rPh sb="28" eb="30">
      <t>ケイカク</t>
    </rPh>
    <rPh sb="30" eb="31">
      <t>ズ</t>
    </rPh>
    <phoneticPr fontId="42"/>
  </si>
  <si>
    <t>93：No.2 6300L重油タンク防油堤</t>
    <rPh sb="13" eb="15">
      <t>ジュウユ</t>
    </rPh>
    <rPh sb="18" eb="19">
      <t>ボウ</t>
    </rPh>
    <rPh sb="19" eb="20">
      <t>ユ</t>
    </rPh>
    <rPh sb="20" eb="21">
      <t>ツツミ</t>
    </rPh>
    <phoneticPr fontId="42"/>
  </si>
  <si>
    <t>92：No.2粗大ごみ処理施設棟
ポンプ室現況図</t>
    <rPh sb="7" eb="9">
      <t>ソダイ</t>
    </rPh>
    <rPh sb="11" eb="13">
      <t>ショリ</t>
    </rPh>
    <rPh sb="13" eb="15">
      <t>シセツ</t>
    </rPh>
    <rPh sb="15" eb="16">
      <t>トウ</t>
    </rPh>
    <rPh sb="20" eb="21">
      <t>シツ</t>
    </rPh>
    <rPh sb="21" eb="23">
      <t>ゲンキョウ</t>
    </rPh>
    <rPh sb="23" eb="24">
      <t>ズ</t>
    </rPh>
    <phoneticPr fontId="42"/>
  </si>
  <si>
    <t>105 ：No.3排ガス及びダスト処理棟
共通外構図</t>
    <rPh sb="9" eb="10">
      <t>ハイ</t>
    </rPh>
    <rPh sb="12" eb="13">
      <t>オヨ</t>
    </rPh>
    <rPh sb="17" eb="19">
      <t>ショリ</t>
    </rPh>
    <rPh sb="19" eb="20">
      <t>トウ</t>
    </rPh>
    <rPh sb="21" eb="23">
      <t>キョウツウ</t>
    </rPh>
    <rPh sb="23" eb="24">
      <t>ガイ</t>
    </rPh>
    <rPh sb="24" eb="25">
      <t>コウ</t>
    </rPh>
    <rPh sb="25" eb="26">
      <t>ズ</t>
    </rPh>
    <phoneticPr fontId="42"/>
  </si>
  <si>
    <t>100：No.3排ガス及びダスト処理棟
基礎伏図・基礎リスト（3箇所）</t>
    <rPh sb="8" eb="9">
      <t>ハイ</t>
    </rPh>
    <rPh sb="11" eb="12">
      <t>オヨ</t>
    </rPh>
    <rPh sb="16" eb="18">
      <t>ショリ</t>
    </rPh>
    <rPh sb="18" eb="19">
      <t>トウ</t>
    </rPh>
    <rPh sb="20" eb="22">
      <t>キソ</t>
    </rPh>
    <rPh sb="22" eb="23">
      <t>フ</t>
    </rPh>
    <rPh sb="23" eb="24">
      <t>ズ</t>
    </rPh>
    <rPh sb="25" eb="27">
      <t>キソ</t>
    </rPh>
    <rPh sb="32" eb="34">
      <t>カショ</t>
    </rPh>
    <phoneticPr fontId="42"/>
  </si>
  <si>
    <t>100：No.3排ガス及びダスト処理棟
基礎伏図・基礎リスト（2箇所）</t>
    <rPh sb="8" eb="9">
      <t>ハイ</t>
    </rPh>
    <rPh sb="11" eb="12">
      <t>オヨ</t>
    </rPh>
    <rPh sb="16" eb="18">
      <t>ショリ</t>
    </rPh>
    <rPh sb="18" eb="19">
      <t>トウ</t>
    </rPh>
    <rPh sb="20" eb="22">
      <t>キソ</t>
    </rPh>
    <rPh sb="22" eb="23">
      <t>フ</t>
    </rPh>
    <rPh sb="23" eb="24">
      <t>ズ</t>
    </rPh>
    <rPh sb="25" eb="27">
      <t>キソ</t>
    </rPh>
    <rPh sb="32" eb="34">
      <t>カショ</t>
    </rPh>
    <phoneticPr fontId="42"/>
  </si>
  <si>
    <t>100：No.3排ガス及びダスト処理棟
基礎伏図・基礎リスト（1箇所）</t>
    <rPh sb="8" eb="9">
      <t>ハイ</t>
    </rPh>
    <rPh sb="11" eb="12">
      <t>オヨ</t>
    </rPh>
    <rPh sb="16" eb="18">
      <t>ショリ</t>
    </rPh>
    <rPh sb="18" eb="19">
      <t>トウ</t>
    </rPh>
    <rPh sb="20" eb="22">
      <t>キソ</t>
    </rPh>
    <rPh sb="22" eb="23">
      <t>フ</t>
    </rPh>
    <rPh sb="23" eb="24">
      <t>ズ</t>
    </rPh>
    <rPh sb="25" eb="27">
      <t>キソ</t>
    </rPh>
    <rPh sb="32" eb="34">
      <t>カショ</t>
    </rPh>
    <phoneticPr fontId="42"/>
  </si>
  <si>
    <t>103：No.3排ガス及びダスト処理棟
地中梁リスト・架構配筋図（0.45×1.05）</t>
    <rPh sb="8" eb="9">
      <t>ハイ</t>
    </rPh>
    <rPh sb="11" eb="12">
      <t>オヨ</t>
    </rPh>
    <rPh sb="16" eb="18">
      <t>ショリ</t>
    </rPh>
    <rPh sb="18" eb="19">
      <t>トウ</t>
    </rPh>
    <rPh sb="20" eb="22">
      <t>チチュウ</t>
    </rPh>
    <rPh sb="22" eb="23">
      <t>ハリ</t>
    </rPh>
    <rPh sb="27" eb="28">
      <t>カ</t>
    </rPh>
    <rPh sb="28" eb="29">
      <t>コウ</t>
    </rPh>
    <rPh sb="29" eb="30">
      <t>クバ</t>
    </rPh>
    <rPh sb="30" eb="31">
      <t>キン</t>
    </rPh>
    <rPh sb="31" eb="32">
      <t>ズ</t>
    </rPh>
    <phoneticPr fontId="42"/>
  </si>
  <si>
    <t>116：旧焼却炉 杭基礎伏図（4箇所）</t>
    <rPh sb="4" eb="5">
      <t>キュウ</t>
    </rPh>
    <rPh sb="5" eb="8">
      <t>ショウキャクロ</t>
    </rPh>
    <rPh sb="9" eb="10">
      <t>クイ</t>
    </rPh>
    <rPh sb="10" eb="12">
      <t>キソ</t>
    </rPh>
    <rPh sb="12" eb="13">
      <t>フ</t>
    </rPh>
    <rPh sb="13" eb="14">
      <t>ズ</t>
    </rPh>
    <rPh sb="16" eb="18">
      <t>カショ</t>
    </rPh>
    <phoneticPr fontId="42"/>
  </si>
  <si>
    <t>116：旧焼却炉 杭基礎伏図（1箇所）</t>
    <rPh sb="4" eb="5">
      <t>キュウ</t>
    </rPh>
    <rPh sb="5" eb="8">
      <t>ショウキャクロ</t>
    </rPh>
    <rPh sb="9" eb="10">
      <t>クイ</t>
    </rPh>
    <rPh sb="10" eb="12">
      <t>キソ</t>
    </rPh>
    <rPh sb="12" eb="13">
      <t>フ</t>
    </rPh>
    <rPh sb="13" eb="14">
      <t>ズ</t>
    </rPh>
    <rPh sb="16" eb="18">
      <t>カショ</t>
    </rPh>
    <phoneticPr fontId="42"/>
  </si>
  <si>
    <t>116：旧焼却炉 杭基礎伏図（20本）</t>
    <rPh sb="4" eb="5">
      <t>キュウ</t>
    </rPh>
    <rPh sb="5" eb="8">
      <t>ショウキャクロ</t>
    </rPh>
    <rPh sb="9" eb="10">
      <t>クイ</t>
    </rPh>
    <rPh sb="10" eb="12">
      <t>キソ</t>
    </rPh>
    <rPh sb="12" eb="13">
      <t>フ</t>
    </rPh>
    <rPh sb="13" eb="14">
      <t>ズ</t>
    </rPh>
    <rPh sb="17" eb="18">
      <t>ホン</t>
    </rPh>
    <phoneticPr fontId="42"/>
  </si>
  <si>
    <t>116：旧焼却炉 杭基礎伏図（8本）</t>
    <rPh sb="4" eb="5">
      <t>キュウ</t>
    </rPh>
    <rPh sb="5" eb="8">
      <t>ショウキャクロ</t>
    </rPh>
    <rPh sb="9" eb="10">
      <t>クイ</t>
    </rPh>
    <rPh sb="10" eb="12">
      <t>キソ</t>
    </rPh>
    <rPh sb="12" eb="13">
      <t>フ</t>
    </rPh>
    <rPh sb="13" eb="14">
      <t>ズ</t>
    </rPh>
    <rPh sb="16" eb="17">
      <t>ホン</t>
    </rPh>
    <phoneticPr fontId="42"/>
  </si>
  <si>
    <t>116：旧焼却炉 杭基礎伏図（18本）</t>
    <rPh sb="4" eb="5">
      <t>キュウ</t>
    </rPh>
    <rPh sb="5" eb="8">
      <t>ショウキャクロ</t>
    </rPh>
    <rPh sb="9" eb="10">
      <t>クイ</t>
    </rPh>
    <rPh sb="10" eb="12">
      <t>キソ</t>
    </rPh>
    <rPh sb="12" eb="13">
      <t>フ</t>
    </rPh>
    <rPh sb="13" eb="14">
      <t>ズ</t>
    </rPh>
    <rPh sb="17" eb="18">
      <t>ホン</t>
    </rPh>
    <phoneticPr fontId="42"/>
  </si>
  <si>
    <t>72:No.1可燃ごみ処理施設棟
杭 伏図（11箇所）</t>
    <rPh sb="7" eb="9">
      <t>カネン</t>
    </rPh>
    <rPh sb="11" eb="13">
      <t>ショリ</t>
    </rPh>
    <rPh sb="13" eb="15">
      <t>シセツ</t>
    </rPh>
    <rPh sb="15" eb="16">
      <t>トウ</t>
    </rPh>
    <rPh sb="17" eb="18">
      <t>クイ</t>
    </rPh>
    <rPh sb="19" eb="20">
      <t>フ</t>
    </rPh>
    <rPh sb="20" eb="21">
      <t>ズ</t>
    </rPh>
    <rPh sb="24" eb="26">
      <t>カショ</t>
    </rPh>
    <phoneticPr fontId="42"/>
  </si>
  <si>
    <t>72:No.1可燃ごみ処理施設棟
杭 伏図（10箇所）</t>
    <rPh sb="7" eb="9">
      <t>カネン</t>
    </rPh>
    <rPh sb="11" eb="13">
      <t>ショリ</t>
    </rPh>
    <rPh sb="13" eb="15">
      <t>シセツ</t>
    </rPh>
    <rPh sb="15" eb="16">
      <t>トウ</t>
    </rPh>
    <rPh sb="17" eb="18">
      <t>クイ</t>
    </rPh>
    <rPh sb="19" eb="20">
      <t>フ</t>
    </rPh>
    <rPh sb="20" eb="21">
      <t>ズ</t>
    </rPh>
    <rPh sb="24" eb="26">
      <t>カショ</t>
    </rPh>
    <phoneticPr fontId="42"/>
  </si>
  <si>
    <t>72:No.1可燃ごみ処理施設棟
杭 伏図（5箇所）</t>
    <rPh sb="7" eb="9">
      <t>カネン</t>
    </rPh>
    <rPh sb="11" eb="13">
      <t>ショリ</t>
    </rPh>
    <rPh sb="13" eb="15">
      <t>シセツ</t>
    </rPh>
    <rPh sb="15" eb="16">
      <t>トウ</t>
    </rPh>
    <rPh sb="17" eb="18">
      <t>クイ</t>
    </rPh>
    <rPh sb="19" eb="20">
      <t>フ</t>
    </rPh>
    <rPh sb="20" eb="21">
      <t>ズ</t>
    </rPh>
    <rPh sb="23" eb="25">
      <t>カショ</t>
    </rPh>
    <phoneticPr fontId="42"/>
  </si>
  <si>
    <t>72:No.1可燃ごみ処理施設棟
杭 伏図（2箇所）</t>
    <rPh sb="7" eb="9">
      <t>カネン</t>
    </rPh>
    <rPh sb="11" eb="13">
      <t>ショリ</t>
    </rPh>
    <rPh sb="13" eb="15">
      <t>シセツ</t>
    </rPh>
    <rPh sb="15" eb="16">
      <t>トウ</t>
    </rPh>
    <rPh sb="17" eb="18">
      <t>クイ</t>
    </rPh>
    <rPh sb="19" eb="20">
      <t>フ</t>
    </rPh>
    <rPh sb="20" eb="21">
      <t>ズ</t>
    </rPh>
    <rPh sb="23" eb="25">
      <t>カショ</t>
    </rPh>
    <phoneticPr fontId="42"/>
  </si>
  <si>
    <t>73:No.1可燃ごみ処理施設棟
地下伏図（1箇所）</t>
    <rPh sb="7" eb="9">
      <t>カネン</t>
    </rPh>
    <rPh sb="11" eb="13">
      <t>ショリ</t>
    </rPh>
    <rPh sb="13" eb="15">
      <t>シセツ</t>
    </rPh>
    <rPh sb="15" eb="16">
      <t>トウ</t>
    </rPh>
    <rPh sb="17" eb="19">
      <t>チカ</t>
    </rPh>
    <rPh sb="19" eb="20">
      <t>フ</t>
    </rPh>
    <rPh sb="20" eb="21">
      <t>ズ</t>
    </rPh>
    <rPh sb="23" eb="25">
      <t>カショ</t>
    </rPh>
    <phoneticPr fontId="42"/>
  </si>
  <si>
    <t>令和元年度</t>
    <rPh sb="0" eb="2">
      <t>レイワ</t>
    </rPh>
    <rPh sb="2" eb="4">
      <t>ガンネン</t>
    </rPh>
    <rPh sb="4" eb="5">
      <t>ド</t>
    </rPh>
    <phoneticPr fontId="42"/>
  </si>
  <si>
    <t>72:No.1可燃ごみ処理施設棟
杭 伏図（15本）</t>
    <rPh sb="7" eb="9">
      <t>カネン</t>
    </rPh>
    <rPh sb="11" eb="13">
      <t>ショリ</t>
    </rPh>
    <rPh sb="13" eb="15">
      <t>シセツ</t>
    </rPh>
    <rPh sb="15" eb="16">
      <t>トウ</t>
    </rPh>
    <rPh sb="17" eb="18">
      <t>クイ</t>
    </rPh>
    <rPh sb="19" eb="20">
      <t>フ</t>
    </rPh>
    <rPh sb="20" eb="21">
      <t>ズ</t>
    </rPh>
    <rPh sb="24" eb="25">
      <t>ホン</t>
    </rPh>
    <phoneticPr fontId="42"/>
  </si>
  <si>
    <t>72:No.1可燃ごみ処理施設棟
杭 伏図（8本）</t>
    <rPh sb="7" eb="9">
      <t>カネン</t>
    </rPh>
    <rPh sb="11" eb="13">
      <t>ショリ</t>
    </rPh>
    <rPh sb="13" eb="15">
      <t>シセツ</t>
    </rPh>
    <rPh sb="15" eb="16">
      <t>トウ</t>
    </rPh>
    <rPh sb="17" eb="18">
      <t>クイ</t>
    </rPh>
    <rPh sb="19" eb="20">
      <t>フ</t>
    </rPh>
    <rPh sb="20" eb="21">
      <t>ズ</t>
    </rPh>
    <rPh sb="23" eb="24">
      <t>ホン</t>
    </rPh>
    <phoneticPr fontId="42"/>
  </si>
  <si>
    <t>72:No.1可燃ごみ処理施設棟
杭 伏図（2.15×3.69×0.55）</t>
    <rPh sb="7" eb="9">
      <t>カネン</t>
    </rPh>
    <rPh sb="11" eb="13">
      <t>ショリ</t>
    </rPh>
    <rPh sb="13" eb="15">
      <t>シセツ</t>
    </rPh>
    <rPh sb="15" eb="16">
      <t>トウ</t>
    </rPh>
    <rPh sb="17" eb="18">
      <t>クイ</t>
    </rPh>
    <rPh sb="19" eb="20">
      <t>フ</t>
    </rPh>
    <rPh sb="20" eb="21">
      <t>ズ</t>
    </rPh>
    <phoneticPr fontId="42"/>
  </si>
  <si>
    <t>72:No.1可燃ごみ処理施設棟
杭 伏図（4本）</t>
    <rPh sb="7" eb="9">
      <t>カネン</t>
    </rPh>
    <rPh sb="11" eb="13">
      <t>ショリ</t>
    </rPh>
    <rPh sb="13" eb="15">
      <t>シセツ</t>
    </rPh>
    <rPh sb="15" eb="16">
      <t>トウ</t>
    </rPh>
    <rPh sb="17" eb="18">
      <t>クイ</t>
    </rPh>
    <rPh sb="19" eb="20">
      <t>フ</t>
    </rPh>
    <rPh sb="20" eb="21">
      <t>ズ</t>
    </rPh>
    <rPh sb="23" eb="24">
      <t>ホン</t>
    </rPh>
    <phoneticPr fontId="42"/>
  </si>
  <si>
    <t>74:No.1可燃ごみ処理施設棟
1階 伏図（11箇所）</t>
    <rPh sb="7" eb="9">
      <t>カネン</t>
    </rPh>
    <rPh sb="11" eb="13">
      <t>ショリ</t>
    </rPh>
    <rPh sb="13" eb="15">
      <t>シセツ</t>
    </rPh>
    <rPh sb="15" eb="16">
      <t>トウ</t>
    </rPh>
    <rPh sb="18" eb="19">
      <t>カイ</t>
    </rPh>
    <rPh sb="20" eb="21">
      <t>フ</t>
    </rPh>
    <rPh sb="21" eb="22">
      <t>ズ</t>
    </rPh>
    <rPh sb="25" eb="27">
      <t>カショ</t>
    </rPh>
    <phoneticPr fontId="42"/>
  </si>
  <si>
    <t>74:No.1可燃ごみ処理施設棟
1階 伏図（10箇所）</t>
    <rPh sb="7" eb="9">
      <t>カネン</t>
    </rPh>
    <rPh sb="11" eb="13">
      <t>ショリ</t>
    </rPh>
    <rPh sb="13" eb="15">
      <t>シセツ</t>
    </rPh>
    <rPh sb="15" eb="16">
      <t>トウ</t>
    </rPh>
    <rPh sb="18" eb="19">
      <t>カイ</t>
    </rPh>
    <rPh sb="20" eb="21">
      <t>フ</t>
    </rPh>
    <rPh sb="21" eb="22">
      <t>ズ</t>
    </rPh>
    <rPh sb="25" eb="27">
      <t>カショ</t>
    </rPh>
    <phoneticPr fontId="42"/>
  </si>
  <si>
    <t>74:No.1可燃ごみ処理施設棟
1階 伏図（5箇所）</t>
    <rPh sb="7" eb="9">
      <t>カネン</t>
    </rPh>
    <rPh sb="11" eb="13">
      <t>ショリ</t>
    </rPh>
    <rPh sb="13" eb="15">
      <t>シセツ</t>
    </rPh>
    <rPh sb="15" eb="16">
      <t>トウ</t>
    </rPh>
    <rPh sb="18" eb="19">
      <t>カイ</t>
    </rPh>
    <rPh sb="20" eb="21">
      <t>フ</t>
    </rPh>
    <rPh sb="21" eb="22">
      <t>ズ</t>
    </rPh>
    <rPh sb="24" eb="26">
      <t>カショ</t>
    </rPh>
    <phoneticPr fontId="42"/>
  </si>
  <si>
    <t>78:No.1可燃ごみ処理施設棟
梁配筋リスト（0.3×2.1）</t>
    <rPh sb="7" eb="9">
      <t>カネン</t>
    </rPh>
    <rPh sb="11" eb="13">
      <t>ショリ</t>
    </rPh>
    <rPh sb="13" eb="15">
      <t>シセツ</t>
    </rPh>
    <rPh sb="15" eb="16">
      <t>トウ</t>
    </rPh>
    <rPh sb="17" eb="18">
      <t>ハリ</t>
    </rPh>
    <rPh sb="18" eb="19">
      <t>ハイ</t>
    </rPh>
    <rPh sb="19" eb="20">
      <t>キン</t>
    </rPh>
    <phoneticPr fontId="42"/>
  </si>
  <si>
    <t>③旧焼却場残骸</t>
    <rPh sb="1" eb="2">
      <t>キュウ</t>
    </rPh>
    <rPh sb="2" eb="5">
      <t>ショウキャクジョウ</t>
    </rPh>
    <rPh sb="5" eb="7">
      <t>ザンガイ</t>
    </rPh>
    <phoneticPr fontId="42"/>
  </si>
  <si>
    <t>74:No.1可燃ごみ処理施設棟
1階 伏図（15本）</t>
    <rPh sb="7" eb="9">
      <t>カネン</t>
    </rPh>
    <rPh sb="11" eb="13">
      <t>ショリ</t>
    </rPh>
    <rPh sb="13" eb="15">
      <t>シセツ</t>
    </rPh>
    <rPh sb="15" eb="16">
      <t>トウ</t>
    </rPh>
    <rPh sb="18" eb="19">
      <t>カイ</t>
    </rPh>
    <rPh sb="20" eb="21">
      <t>フ</t>
    </rPh>
    <rPh sb="21" eb="22">
      <t>ズ</t>
    </rPh>
    <rPh sb="25" eb="26">
      <t>ホン</t>
    </rPh>
    <phoneticPr fontId="42"/>
  </si>
  <si>
    <t>79:No.1可燃ごみ処理施設棟
床配筋リスト（0.3）</t>
    <rPh sb="17" eb="18">
      <t>ユカ</t>
    </rPh>
    <rPh sb="18" eb="19">
      <t>ハイ</t>
    </rPh>
    <rPh sb="19" eb="20">
      <t>キン</t>
    </rPh>
    <phoneticPr fontId="42"/>
  </si>
  <si>
    <t>74:No.1可燃ごみ処理施設棟
1階 伏図（6本）</t>
    <rPh sb="7" eb="9">
      <t>カネン</t>
    </rPh>
    <rPh sb="11" eb="13">
      <t>ショリ</t>
    </rPh>
    <rPh sb="13" eb="15">
      <t>シセツ</t>
    </rPh>
    <rPh sb="15" eb="16">
      <t>トウ</t>
    </rPh>
    <rPh sb="18" eb="19">
      <t>カイ</t>
    </rPh>
    <rPh sb="20" eb="21">
      <t>フ</t>
    </rPh>
    <rPh sb="21" eb="22">
      <t>ズ</t>
    </rPh>
    <rPh sb="24" eb="25">
      <t>ホン</t>
    </rPh>
    <phoneticPr fontId="42"/>
  </si>
  <si>
    <t>74:No.1可燃ごみ処理施設棟
1階 伏図（8本）</t>
    <rPh sb="7" eb="9">
      <t>カネン</t>
    </rPh>
    <rPh sb="11" eb="13">
      <t>ショリ</t>
    </rPh>
    <rPh sb="13" eb="15">
      <t>シセツ</t>
    </rPh>
    <rPh sb="15" eb="16">
      <t>トウ</t>
    </rPh>
    <rPh sb="18" eb="19">
      <t>カイ</t>
    </rPh>
    <rPh sb="20" eb="21">
      <t>フ</t>
    </rPh>
    <rPh sb="21" eb="22">
      <t>ズ</t>
    </rPh>
    <rPh sb="24" eb="25">
      <t>ホン</t>
    </rPh>
    <phoneticPr fontId="42"/>
  </si>
  <si>
    <t>78:No.1可燃ごみ処理施設棟
梁配筋リスト</t>
    <rPh sb="7" eb="9">
      <t>カネン</t>
    </rPh>
    <rPh sb="11" eb="13">
      <t>ショリ</t>
    </rPh>
    <rPh sb="13" eb="15">
      <t>シセツ</t>
    </rPh>
    <rPh sb="15" eb="16">
      <t>トウ</t>
    </rPh>
    <rPh sb="17" eb="18">
      <t>ハリ</t>
    </rPh>
    <rPh sb="18" eb="19">
      <t>ハイ</t>
    </rPh>
    <rPh sb="19" eb="20">
      <t>キン</t>
    </rPh>
    <phoneticPr fontId="42"/>
  </si>
  <si>
    <t>93:No.2 重油タンク防油堤</t>
    <rPh sb="8" eb="10">
      <t>ジュウユ</t>
    </rPh>
    <rPh sb="13" eb="14">
      <t>ボウ</t>
    </rPh>
    <rPh sb="14" eb="15">
      <t>ユ</t>
    </rPh>
    <phoneticPr fontId="42"/>
  </si>
  <si>
    <t>65:No.1可燃ごみ処理施設棟
1階 平面詳細図（1.95×1.70）</t>
    <rPh sb="7" eb="9">
      <t>カネン</t>
    </rPh>
    <rPh sb="11" eb="13">
      <t>ショリ</t>
    </rPh>
    <rPh sb="13" eb="15">
      <t>シセツ</t>
    </rPh>
    <rPh sb="15" eb="16">
      <t>トウ</t>
    </rPh>
    <rPh sb="18" eb="19">
      <t>カイ</t>
    </rPh>
    <rPh sb="20" eb="22">
      <t>ヘイメン</t>
    </rPh>
    <rPh sb="22" eb="24">
      <t>ショウサイ</t>
    </rPh>
    <rPh sb="24" eb="25">
      <t>ズ</t>
    </rPh>
    <phoneticPr fontId="42"/>
  </si>
  <si>
    <t>65:No.1可燃ごみ処理施設棟
1階 平面詳細図</t>
    <rPh sb="7" eb="9">
      <t>カネン</t>
    </rPh>
    <rPh sb="11" eb="13">
      <t>ショリ</t>
    </rPh>
    <rPh sb="13" eb="15">
      <t>シセツ</t>
    </rPh>
    <rPh sb="15" eb="16">
      <t>トウ</t>
    </rPh>
    <rPh sb="18" eb="19">
      <t>カイ</t>
    </rPh>
    <rPh sb="20" eb="22">
      <t>ヘイメン</t>
    </rPh>
    <rPh sb="22" eb="24">
      <t>ショウサイ</t>
    </rPh>
    <rPh sb="24" eb="25">
      <t>ズ</t>
    </rPh>
    <phoneticPr fontId="42"/>
  </si>
  <si>
    <t>73:No.1可燃ごみ処理施設棟
地下伏図（1箇所）</t>
  </si>
  <si>
    <t>　フェンス　Ｈ＝1.1</t>
  </si>
  <si>
    <t>73:No.1可燃ごみ処理施設棟
地下伏図（3箇所）</t>
    <rPh sb="7" eb="9">
      <t>カネン</t>
    </rPh>
    <rPh sb="11" eb="13">
      <t>ショリ</t>
    </rPh>
    <rPh sb="13" eb="15">
      <t>シセツ</t>
    </rPh>
    <rPh sb="15" eb="16">
      <t>トウ</t>
    </rPh>
    <rPh sb="17" eb="19">
      <t>チカ</t>
    </rPh>
    <rPh sb="19" eb="20">
      <t>フ</t>
    </rPh>
    <rPh sb="20" eb="21">
      <t>ズ</t>
    </rPh>
    <rPh sb="23" eb="25">
      <t>カショ</t>
    </rPh>
    <phoneticPr fontId="42"/>
  </si>
  <si>
    <t>73:No.1可燃ごみ処理施設棟
地下伏図（2箇所）</t>
    <rPh sb="7" eb="9">
      <t>カネン</t>
    </rPh>
    <rPh sb="11" eb="13">
      <t>ショリ</t>
    </rPh>
    <rPh sb="13" eb="15">
      <t>シセツ</t>
    </rPh>
    <rPh sb="15" eb="16">
      <t>トウ</t>
    </rPh>
    <rPh sb="17" eb="19">
      <t>チカ</t>
    </rPh>
    <rPh sb="19" eb="20">
      <t>フ</t>
    </rPh>
    <rPh sb="20" eb="21">
      <t>ズ</t>
    </rPh>
    <rPh sb="23" eb="25">
      <t>カショ</t>
    </rPh>
    <phoneticPr fontId="42"/>
  </si>
  <si>
    <t>73:No.1可燃ごみ処理施設棟
地下伏図（8箇所）</t>
    <rPh sb="7" eb="9">
      <t>カネン</t>
    </rPh>
    <rPh sb="11" eb="13">
      <t>ショリ</t>
    </rPh>
    <rPh sb="13" eb="15">
      <t>シセツ</t>
    </rPh>
    <rPh sb="15" eb="16">
      <t>トウ</t>
    </rPh>
    <rPh sb="17" eb="19">
      <t>チカ</t>
    </rPh>
    <rPh sb="19" eb="20">
      <t>フ</t>
    </rPh>
    <rPh sb="20" eb="21">
      <t>ズ</t>
    </rPh>
    <rPh sb="23" eb="25">
      <t>カショ</t>
    </rPh>
    <phoneticPr fontId="42"/>
  </si>
  <si>
    <t>73:No.1可燃ごみ処理施設棟
地下伏図（5本）</t>
    <rPh sb="23" eb="24">
      <t>ホン</t>
    </rPh>
    <phoneticPr fontId="42"/>
  </si>
  <si>
    <t>73:No.1可燃ごみ処理施設棟
地下伏図（1箇所）</t>
    <rPh sb="23" eb="25">
      <t>カショ</t>
    </rPh>
    <phoneticPr fontId="42"/>
  </si>
  <si>
    <t>73:No.1可燃ごみ処理施設棟
地下伏図（4箇所）</t>
    <rPh sb="23" eb="25">
      <t>カショ</t>
    </rPh>
    <phoneticPr fontId="42"/>
  </si>
  <si>
    <t>73:No.1可燃ごみ処理施設棟
地下伏図（2箇所）</t>
    <rPh sb="23" eb="25">
      <t>カショ</t>
    </rPh>
    <phoneticPr fontId="42"/>
  </si>
  <si>
    <t>73:No.1可燃ごみ処理施設棟
地下伏図（7箇所）</t>
    <rPh sb="23" eb="25">
      <t>カショ</t>
    </rPh>
    <phoneticPr fontId="42"/>
  </si>
  <si>
    <t>79:No.1可燃ごみ処理施設棟
床配筋リスト（0.5）</t>
    <rPh sb="17" eb="18">
      <t>ユカ</t>
    </rPh>
    <rPh sb="18" eb="19">
      <t>ハイ</t>
    </rPh>
    <rPh sb="19" eb="20">
      <t>キン</t>
    </rPh>
    <phoneticPr fontId="42"/>
  </si>
  <si>
    <t>79:No.1可燃ごみ処理施設棟
床配筋リスト（0.15）</t>
    <rPh sb="17" eb="18">
      <t>ユカ</t>
    </rPh>
    <rPh sb="18" eb="19">
      <t>ハイ</t>
    </rPh>
    <rPh sb="19" eb="20">
      <t>キン</t>
    </rPh>
    <phoneticPr fontId="42"/>
  </si>
  <si>
    <t>ＨＰ250～100</t>
  </si>
  <si>
    <t>79:No.1可燃ごみ処理施設棟
床配筋リスト（0.35）</t>
    <rPh sb="17" eb="18">
      <t>ユカ</t>
    </rPh>
    <rPh sb="18" eb="19">
      <t>ハイ</t>
    </rPh>
    <rPh sb="19" eb="20">
      <t>キン</t>
    </rPh>
    <phoneticPr fontId="42"/>
  </si>
  <si>
    <t>地中梁小計</t>
    <rPh sb="0" eb="2">
      <t>チチュウ</t>
    </rPh>
    <rPh sb="2" eb="3">
      <t>ハリ</t>
    </rPh>
    <rPh sb="3" eb="5">
      <t>ショウケイ</t>
    </rPh>
    <phoneticPr fontId="42"/>
  </si>
  <si>
    <t>79:No.1可燃ごみ処理施設棟
床配筋リスト（0.25）</t>
    <rPh sb="17" eb="18">
      <t>ユカ</t>
    </rPh>
    <rPh sb="18" eb="19">
      <t>ハイ</t>
    </rPh>
    <rPh sb="19" eb="20">
      <t>キン</t>
    </rPh>
    <phoneticPr fontId="42"/>
  </si>
  <si>
    <t>109：NO.5車庫棟基礎伏図</t>
    <rPh sb="8" eb="10">
      <t>シャコ</t>
    </rPh>
    <rPh sb="10" eb="11">
      <t>トウ</t>
    </rPh>
    <rPh sb="11" eb="13">
      <t>キソ</t>
    </rPh>
    <rPh sb="13" eb="14">
      <t>フ</t>
    </rPh>
    <rPh sb="14" eb="15">
      <t>ズ</t>
    </rPh>
    <phoneticPr fontId="42"/>
  </si>
  <si>
    <t xml:space="preserve"> スクイザー嵩上壁②</t>
    <rPh sb="6" eb="8">
      <t>カサア</t>
    </rPh>
    <rPh sb="8" eb="9">
      <t>カベ</t>
    </rPh>
    <phoneticPr fontId="42"/>
  </si>
  <si>
    <t>79:No.1可燃ごみ処理施設棟
床配筋リスト（0.30）</t>
    <rPh sb="17" eb="18">
      <t>ユカ</t>
    </rPh>
    <rPh sb="18" eb="19">
      <t>ハイ</t>
    </rPh>
    <rPh sb="19" eb="20">
      <t>キン</t>
    </rPh>
    <phoneticPr fontId="42"/>
  </si>
  <si>
    <t>75:No.1可燃ごみ処理施設棟
軸組図其の1（X7通軸組図）</t>
    <rPh sb="17" eb="18">
      <t>ジク</t>
    </rPh>
    <rPh sb="18" eb="19">
      <t>クミ</t>
    </rPh>
    <rPh sb="19" eb="20">
      <t>ズ</t>
    </rPh>
    <rPh sb="20" eb="21">
      <t>ソ</t>
    </rPh>
    <rPh sb="26" eb="27">
      <t>トオ</t>
    </rPh>
    <rPh sb="27" eb="28">
      <t>ジク</t>
    </rPh>
    <rPh sb="28" eb="29">
      <t>クミ</t>
    </rPh>
    <rPh sb="29" eb="30">
      <t>ズ</t>
    </rPh>
    <phoneticPr fontId="42"/>
  </si>
  <si>
    <t>119:No.1可燃ごみ処理施設棟
杭仕様　基礎配筋リスト</t>
    <rPh sb="8" eb="10">
      <t>カネン</t>
    </rPh>
    <rPh sb="12" eb="14">
      <t>ショリ</t>
    </rPh>
    <rPh sb="14" eb="16">
      <t>シセツ</t>
    </rPh>
    <rPh sb="16" eb="17">
      <t>トウ</t>
    </rPh>
    <rPh sb="18" eb="19">
      <t>クイ</t>
    </rPh>
    <rPh sb="19" eb="21">
      <t>シヨウ</t>
    </rPh>
    <rPh sb="22" eb="24">
      <t>キソ</t>
    </rPh>
    <rPh sb="24" eb="25">
      <t>ハイ</t>
    </rPh>
    <rPh sb="25" eb="26">
      <t>キン</t>
    </rPh>
    <phoneticPr fontId="42"/>
  </si>
  <si>
    <t>76:No.1可燃ごみ処理施設棟
軸組図其の2（Y1通軸組図）</t>
    <rPh sb="17" eb="18">
      <t>ジク</t>
    </rPh>
    <rPh sb="18" eb="19">
      <t>クミ</t>
    </rPh>
    <rPh sb="19" eb="20">
      <t>ズ</t>
    </rPh>
    <rPh sb="20" eb="21">
      <t>ソ</t>
    </rPh>
    <rPh sb="26" eb="27">
      <t>トオ</t>
    </rPh>
    <rPh sb="27" eb="28">
      <t>ジク</t>
    </rPh>
    <rPh sb="28" eb="29">
      <t>クミ</t>
    </rPh>
    <rPh sb="29" eb="30">
      <t>ズ</t>
    </rPh>
    <phoneticPr fontId="42"/>
  </si>
  <si>
    <t>72:No.1可燃ごみ処理施設棟
杭 伏図（9本）</t>
    <rPh sb="7" eb="9">
      <t>カネン</t>
    </rPh>
    <rPh sb="11" eb="13">
      <t>ショリ</t>
    </rPh>
    <rPh sb="13" eb="15">
      <t>シセツ</t>
    </rPh>
    <rPh sb="15" eb="16">
      <t>トウ</t>
    </rPh>
    <rPh sb="17" eb="18">
      <t>クイ</t>
    </rPh>
    <rPh sb="19" eb="20">
      <t>フ</t>
    </rPh>
    <rPh sb="20" eb="21">
      <t>ズ</t>
    </rPh>
    <rPh sb="23" eb="24">
      <t>ホン</t>
    </rPh>
    <phoneticPr fontId="42"/>
  </si>
  <si>
    <t>63:No.1可燃ごみ処理施設棟
断面図</t>
    <rPh sb="17" eb="20">
      <t>ダンメンズ</t>
    </rPh>
    <phoneticPr fontId="42"/>
  </si>
  <si>
    <t>119:No.1可燃ごみ処理施設棟　杭仕様
基礎配筋リスト（1.00×1.00×0.80）</t>
    <rPh sb="8" eb="10">
      <t>カネン</t>
    </rPh>
    <rPh sb="12" eb="14">
      <t>ショリ</t>
    </rPh>
    <rPh sb="14" eb="16">
      <t>シセツ</t>
    </rPh>
    <rPh sb="16" eb="17">
      <t>トウ</t>
    </rPh>
    <rPh sb="18" eb="19">
      <t>クイ</t>
    </rPh>
    <rPh sb="19" eb="21">
      <t>シヨウ</t>
    </rPh>
    <rPh sb="22" eb="24">
      <t>キソ</t>
    </rPh>
    <rPh sb="24" eb="25">
      <t>ハイ</t>
    </rPh>
    <rPh sb="25" eb="26">
      <t>キン</t>
    </rPh>
    <phoneticPr fontId="42"/>
  </si>
  <si>
    <t>ｔ＝250</t>
  </si>
  <si>
    <t>119:No.1可燃ごみ処理施設棟　杭仕様
基礎配筋リスト（2.00×1.00×0.85）</t>
    <rPh sb="8" eb="10">
      <t>カネン</t>
    </rPh>
    <rPh sb="12" eb="14">
      <t>ショリ</t>
    </rPh>
    <rPh sb="14" eb="16">
      <t>シセツ</t>
    </rPh>
    <rPh sb="16" eb="17">
      <t>トウ</t>
    </rPh>
    <rPh sb="18" eb="19">
      <t>クイ</t>
    </rPh>
    <rPh sb="19" eb="21">
      <t>シヨウ</t>
    </rPh>
    <rPh sb="22" eb="24">
      <t>キソ</t>
    </rPh>
    <rPh sb="24" eb="25">
      <t>ハイ</t>
    </rPh>
    <rPh sb="25" eb="26">
      <t>キン</t>
    </rPh>
    <phoneticPr fontId="42"/>
  </si>
  <si>
    <t>119:No.1可燃ごみ処理施設棟　杭仕様
基礎配筋リスト（3.78㎡×0.85）
4.74㎥（B119）</t>
    <rPh sb="8" eb="10">
      <t>カネン</t>
    </rPh>
    <rPh sb="12" eb="14">
      <t>ショリ</t>
    </rPh>
    <rPh sb="14" eb="16">
      <t>シセツ</t>
    </rPh>
    <rPh sb="16" eb="17">
      <t>トウ</t>
    </rPh>
    <rPh sb="18" eb="19">
      <t>クイ</t>
    </rPh>
    <rPh sb="19" eb="21">
      <t>シヨウ</t>
    </rPh>
    <rPh sb="22" eb="24">
      <t>キソ</t>
    </rPh>
    <rPh sb="24" eb="25">
      <t>ハイ</t>
    </rPh>
    <rPh sb="25" eb="26">
      <t>キン</t>
    </rPh>
    <phoneticPr fontId="42"/>
  </si>
  <si>
    <t xml:space="preserve">119:No.1可燃ごみ処理施設棟　杭仕様
基礎配筋リスト（2.00×2.00×0.85）
5.10㎥（B119）
</t>
    <rPh sb="8" eb="10">
      <t>カネン</t>
    </rPh>
    <rPh sb="12" eb="14">
      <t>ショリ</t>
    </rPh>
    <rPh sb="14" eb="16">
      <t>シセツ</t>
    </rPh>
    <rPh sb="16" eb="17">
      <t>トウ</t>
    </rPh>
    <rPh sb="18" eb="19">
      <t>クイ</t>
    </rPh>
    <rPh sb="19" eb="21">
      <t>シヨウ</t>
    </rPh>
    <rPh sb="22" eb="24">
      <t>キソ</t>
    </rPh>
    <rPh sb="24" eb="25">
      <t>ハイ</t>
    </rPh>
    <rPh sb="25" eb="26">
      <t>キン</t>
    </rPh>
    <phoneticPr fontId="42"/>
  </si>
  <si>
    <t>中和沈殿槽基礎部小計</t>
    <rPh sb="0" eb="2">
      <t>チュウワ</t>
    </rPh>
    <rPh sb="2" eb="5">
      <t>チンデンソウ</t>
    </rPh>
    <rPh sb="5" eb="7">
      <t>キソ</t>
    </rPh>
    <rPh sb="7" eb="8">
      <t>ブ</t>
    </rPh>
    <rPh sb="8" eb="10">
      <t>ショウケイ</t>
    </rPh>
    <phoneticPr fontId="42"/>
  </si>
  <si>
    <t>119:No.1可燃ごみ処理施設棟　杭仕様
基礎配筋リスト（2.30×2.30×0.50）</t>
    <rPh sb="8" eb="10">
      <t>カネン</t>
    </rPh>
    <rPh sb="12" eb="14">
      <t>ショリ</t>
    </rPh>
    <rPh sb="14" eb="16">
      <t>シセツ</t>
    </rPh>
    <rPh sb="16" eb="17">
      <t>トウ</t>
    </rPh>
    <rPh sb="18" eb="19">
      <t>クイ</t>
    </rPh>
    <rPh sb="19" eb="21">
      <t>シヨウ</t>
    </rPh>
    <rPh sb="22" eb="24">
      <t>キソ</t>
    </rPh>
    <rPh sb="24" eb="25">
      <t>ハイ</t>
    </rPh>
    <rPh sb="25" eb="26">
      <t>キン</t>
    </rPh>
    <phoneticPr fontId="42"/>
  </si>
  <si>
    <t>119:No.1可燃ごみ処理施設棟　杭仕様
基礎配筋リスト（2.20×2.20×0.50）</t>
    <rPh sb="8" eb="10">
      <t>カネン</t>
    </rPh>
    <rPh sb="12" eb="14">
      <t>ショリ</t>
    </rPh>
    <rPh sb="14" eb="16">
      <t>シセツ</t>
    </rPh>
    <rPh sb="16" eb="17">
      <t>トウ</t>
    </rPh>
    <rPh sb="18" eb="19">
      <t>クイ</t>
    </rPh>
    <rPh sb="19" eb="21">
      <t>シヨウ</t>
    </rPh>
    <rPh sb="22" eb="24">
      <t>キソ</t>
    </rPh>
    <rPh sb="24" eb="25">
      <t>ハイ</t>
    </rPh>
    <rPh sb="25" eb="26">
      <t>キン</t>
    </rPh>
    <phoneticPr fontId="42"/>
  </si>
  <si>
    <t>119:No.1可燃ごみ処理施設棟　杭仕様
基礎配筋リスト（2.00×2.00×0.50）</t>
    <rPh sb="8" eb="10">
      <t>カネン</t>
    </rPh>
    <rPh sb="12" eb="14">
      <t>ショリ</t>
    </rPh>
    <rPh sb="14" eb="16">
      <t>シセツ</t>
    </rPh>
    <rPh sb="16" eb="17">
      <t>トウ</t>
    </rPh>
    <rPh sb="18" eb="19">
      <t>クイ</t>
    </rPh>
    <rPh sb="19" eb="21">
      <t>シヨウ</t>
    </rPh>
    <rPh sb="22" eb="24">
      <t>キソ</t>
    </rPh>
    <rPh sb="24" eb="25">
      <t>ハイ</t>
    </rPh>
    <rPh sb="25" eb="26">
      <t>キン</t>
    </rPh>
    <phoneticPr fontId="42"/>
  </si>
  <si>
    <t>119:No.1可燃ごみ処理施設棟　杭仕様
基礎配筋リスト（1.50×1.50×0.50）</t>
  </si>
  <si>
    <t>32ｍ</t>
  </si>
  <si>
    <t>17.7ｍ</t>
  </si>
  <si>
    <t>24ｍ</t>
  </si>
  <si>
    <t>29ｍ</t>
  </si>
  <si>
    <t>6.7ｍ</t>
  </si>
  <si>
    <t>10.5ｍ</t>
  </si>
  <si>
    <t>82.8ｍ</t>
  </si>
  <si>
    <t>63ｍ</t>
  </si>
  <si>
    <t>計算式</t>
    <rPh sb="0" eb="3">
      <t>ケイサンシキ</t>
    </rPh>
    <phoneticPr fontId="42"/>
  </si>
  <si>
    <t>L</t>
  </si>
  <si>
    <t>ｎ</t>
  </si>
  <si>
    <t>旧誘引送風機杭(PHC杭）</t>
    <rPh sb="0" eb="1">
      <t>キュウ</t>
    </rPh>
    <rPh sb="1" eb="3">
      <t>ユウイン</t>
    </rPh>
    <rPh sb="3" eb="6">
      <t>ソウフウキ</t>
    </rPh>
    <rPh sb="6" eb="7">
      <t>クイ</t>
    </rPh>
    <rPh sb="11" eb="12">
      <t>クイ</t>
    </rPh>
    <phoneticPr fontId="42"/>
  </si>
  <si>
    <t>中和沈殿槽杭(PHC杭）</t>
    <rPh sb="5" eb="6">
      <t>クイ</t>
    </rPh>
    <rPh sb="10" eb="11">
      <t>クイ</t>
    </rPh>
    <phoneticPr fontId="42"/>
  </si>
  <si>
    <t>重油タンク杭(PHC杭）</t>
    <rPh sb="0" eb="2">
      <t>ジュウユ</t>
    </rPh>
    <rPh sb="5" eb="6">
      <t>クイ</t>
    </rPh>
    <rPh sb="10" eb="11">
      <t>クイ</t>
    </rPh>
    <phoneticPr fontId="42"/>
  </si>
  <si>
    <t>①-2　杭基礎数量計算書</t>
    <rPh sb="4" eb="5">
      <t>クイ</t>
    </rPh>
    <rPh sb="5" eb="7">
      <t>キソ</t>
    </rPh>
    <rPh sb="7" eb="9">
      <t>スウリョウ</t>
    </rPh>
    <rPh sb="9" eb="12">
      <t>ケイサンショ</t>
    </rPh>
    <phoneticPr fontId="42"/>
  </si>
  <si>
    <t xml:space="preserve"> 仕切台南(CON昇降階段沿）</t>
    <rPh sb="1" eb="3">
      <t>シキ</t>
    </rPh>
    <rPh sb="3" eb="4">
      <t>ダイ</t>
    </rPh>
    <rPh sb="4" eb="5">
      <t>ミナミ</t>
    </rPh>
    <rPh sb="9" eb="11">
      <t>ショウコウ</t>
    </rPh>
    <rPh sb="11" eb="13">
      <t>カイダン</t>
    </rPh>
    <rPh sb="13" eb="14">
      <t>ゾ</t>
    </rPh>
    <phoneticPr fontId="42"/>
  </si>
  <si>
    <t xml:space="preserve"> 仕切台東(粗大ごみ壁沿）</t>
    <rPh sb="1" eb="3">
      <t>シキ</t>
    </rPh>
    <rPh sb="3" eb="4">
      <t>ダイ</t>
    </rPh>
    <rPh sb="4" eb="5">
      <t>ヒガシ</t>
    </rPh>
    <rPh sb="6" eb="8">
      <t>ソダイ</t>
    </rPh>
    <rPh sb="10" eb="11">
      <t>ヘキ</t>
    </rPh>
    <rPh sb="11" eb="12">
      <t>ゾ</t>
    </rPh>
    <phoneticPr fontId="42"/>
  </si>
  <si>
    <t xml:space="preserve"> 北控え壁</t>
    <rPh sb="1" eb="2">
      <t>キタ</t>
    </rPh>
    <rPh sb="2" eb="3">
      <t>ヒカ</t>
    </rPh>
    <rPh sb="4" eb="5">
      <t>カベ</t>
    </rPh>
    <phoneticPr fontId="42"/>
  </si>
  <si>
    <t>④側溝</t>
    <rPh sb="1" eb="3">
      <t>ソッコウ</t>
    </rPh>
    <phoneticPr fontId="42"/>
  </si>
  <si>
    <t>　300×400（車庫棟前旧）</t>
    <rPh sb="9" eb="11">
      <t>シャコ</t>
    </rPh>
    <rPh sb="11" eb="12">
      <t>トウ</t>
    </rPh>
    <rPh sb="12" eb="13">
      <t>マエ</t>
    </rPh>
    <rPh sb="13" eb="14">
      <t>キュウ</t>
    </rPh>
    <phoneticPr fontId="42"/>
  </si>
  <si>
    <t>ｍ</t>
  </si>
  <si>
    <t>　①東面重力擁壁</t>
    <rPh sb="2" eb="3">
      <t>ヒガシ</t>
    </rPh>
    <rPh sb="3" eb="4">
      <t>メン</t>
    </rPh>
    <rPh sb="4" eb="6">
      <t>ジュウリョク</t>
    </rPh>
    <rPh sb="6" eb="7">
      <t>ヨウ</t>
    </rPh>
    <rPh sb="7" eb="8">
      <t>ヘキ</t>
    </rPh>
    <phoneticPr fontId="42"/>
  </si>
  <si>
    <t>　③スロープ（農道側）</t>
    <rPh sb="7" eb="9">
      <t>ノウドウ</t>
    </rPh>
    <rPh sb="9" eb="10">
      <t>ガワ</t>
    </rPh>
    <phoneticPr fontId="42"/>
  </si>
  <si>
    <t>　④北面重力擁壁</t>
    <rPh sb="2" eb="3">
      <t>キタ</t>
    </rPh>
    <rPh sb="3" eb="4">
      <t>メン</t>
    </rPh>
    <rPh sb="4" eb="6">
      <t>ジュウリョク</t>
    </rPh>
    <rPh sb="6" eb="7">
      <t>ヨウ</t>
    </rPh>
    <rPh sb="7" eb="8">
      <t>ヘキ</t>
    </rPh>
    <phoneticPr fontId="42"/>
  </si>
  <si>
    <t>基礎小計</t>
    <rPh sb="0" eb="2">
      <t>キソ</t>
    </rPh>
    <rPh sb="2" eb="4">
      <t>ショウケイ</t>
    </rPh>
    <phoneticPr fontId="42"/>
  </si>
  <si>
    <t>　⑤可燃ごみ北側重力擁壁</t>
    <rPh sb="2" eb="4">
      <t>カネン</t>
    </rPh>
    <rPh sb="6" eb="8">
      <t>キタガワ</t>
    </rPh>
    <rPh sb="8" eb="10">
      <t>ジュウリョク</t>
    </rPh>
    <rPh sb="10" eb="11">
      <t>ヨウ</t>
    </rPh>
    <rPh sb="11" eb="12">
      <t>ヘキ</t>
    </rPh>
    <phoneticPr fontId="42"/>
  </si>
  <si>
    <t>図面番号12,13</t>
    <rPh sb="0" eb="2">
      <t>ズメン</t>
    </rPh>
    <rPh sb="2" eb="4">
      <t>バンゴウ</t>
    </rPh>
    <phoneticPr fontId="42"/>
  </si>
  <si>
    <t>1.重力式擁壁計</t>
    <rPh sb="2" eb="4">
      <t>ジュウリョク</t>
    </rPh>
    <rPh sb="4" eb="5">
      <t>シキ</t>
    </rPh>
    <rPh sb="5" eb="6">
      <t>ヨウ</t>
    </rPh>
    <rPh sb="6" eb="7">
      <t>ヘキ</t>
    </rPh>
    <rPh sb="7" eb="8">
      <t>ケイ</t>
    </rPh>
    <phoneticPr fontId="42"/>
  </si>
  <si>
    <t>2.ブロック積擁壁</t>
    <rPh sb="6" eb="7">
      <t>ツミ</t>
    </rPh>
    <rPh sb="7" eb="9">
      <t>ヨウヘキ</t>
    </rPh>
    <phoneticPr fontId="42"/>
  </si>
  <si>
    <t>　②東面ブロック積擁壁</t>
    <rPh sb="2" eb="3">
      <t>ヒガシ</t>
    </rPh>
    <rPh sb="3" eb="4">
      <t>メン</t>
    </rPh>
    <rPh sb="8" eb="9">
      <t>ツミ</t>
    </rPh>
    <rPh sb="9" eb="10">
      <t>ヨウ</t>
    </rPh>
    <rPh sb="10" eb="11">
      <t>ヘキ</t>
    </rPh>
    <phoneticPr fontId="42"/>
  </si>
  <si>
    <t>　地先境界ブロック 150×150</t>
    <rPh sb="1" eb="3">
      <t>チサキ</t>
    </rPh>
    <rPh sb="3" eb="5">
      <t>キョウカイ</t>
    </rPh>
    <phoneticPr fontId="42"/>
  </si>
  <si>
    <t>　250ＢＬ型</t>
    <rPh sb="6" eb="7">
      <t>ガタ</t>
    </rPh>
    <phoneticPr fontId="42"/>
  </si>
  <si>
    <t>　300×400</t>
  </si>
  <si>
    <t>囲障</t>
    <rPh sb="0" eb="2">
      <t>イショウ</t>
    </rPh>
    <phoneticPr fontId="42"/>
  </si>
  <si>
    <t>L=8.1m＋55.2m＋26.9m＋22.9m</t>
  </si>
  <si>
    <t>粗大入口前擁壁</t>
    <rPh sb="0" eb="2">
      <t>ソダイ</t>
    </rPh>
    <rPh sb="2" eb="4">
      <t>イリグチ</t>
    </rPh>
    <rPh sb="4" eb="5">
      <t>マエ</t>
    </rPh>
    <rPh sb="5" eb="6">
      <t>ヨウ</t>
    </rPh>
    <rPh sb="6" eb="7">
      <t>ヘキ</t>
    </rPh>
    <phoneticPr fontId="42"/>
  </si>
  <si>
    <t xml:space="preserve">レール　L16.5m×16.4kg/m　ポスト　H1.1m　φ114.3mm　t4.5mm
</t>
  </si>
  <si>
    <t>{（2.65×5.0）㎡×2枚＋（6.0×2.3）㎡×2枚）｝×10mm×7,850</t>
    <rPh sb="14" eb="15">
      <t>マイ</t>
    </rPh>
    <phoneticPr fontId="42"/>
  </si>
  <si>
    <t>カーブミラー</t>
  </si>
  <si>
    <t>式</t>
    <rPh sb="0" eb="1">
      <t>シキ</t>
    </rPh>
    <phoneticPr fontId="42"/>
  </si>
  <si>
    <t>142.8×80kg/㎥</t>
  </si>
  <si>
    <t>ｽｸﾗｯﾌﾟ</t>
  </si>
  <si>
    <t>㎏</t>
  </si>
  <si>
    <t>屑鉄</t>
    <rPh sb="0" eb="2">
      <t>クズテツ</t>
    </rPh>
    <phoneticPr fontId="42"/>
  </si>
  <si>
    <t>（103㎏／2300㎏/本）×99本　1本＝2.0ｍ</t>
    <rPh sb="12" eb="13">
      <t>ホン</t>
    </rPh>
    <rPh sb="17" eb="18">
      <t>ホン</t>
    </rPh>
    <rPh sb="20" eb="21">
      <t>ホン</t>
    </rPh>
    <phoneticPr fontId="42"/>
  </si>
  <si>
    <t>平均φ200</t>
    <rPh sb="0" eb="2">
      <t>ヘイキン</t>
    </rPh>
    <phoneticPr fontId="42"/>
  </si>
  <si>
    <t>個</t>
    <rPh sb="0" eb="1">
      <t>コ</t>
    </rPh>
    <phoneticPr fontId="42"/>
  </si>
  <si>
    <t>図面番号14</t>
    <rPh sb="0" eb="2">
      <t>ズメン</t>
    </rPh>
    <rPh sb="2" eb="4">
      <t>バンゴウ</t>
    </rPh>
    <phoneticPr fontId="42"/>
  </si>
  <si>
    <t>8.79㎏/ｍ</t>
  </si>
  <si>
    <t>8.79×298＝2619㎏</t>
  </si>
  <si>
    <t>基礎小計（煙突除く）</t>
    <rPh sb="0" eb="2">
      <t>キソ</t>
    </rPh>
    <rPh sb="2" eb="4">
      <t>ショウケイ</t>
    </rPh>
    <rPh sb="5" eb="7">
      <t>エントツ</t>
    </rPh>
    <rPh sb="7" eb="8">
      <t>ノゾ</t>
    </rPh>
    <phoneticPr fontId="42"/>
  </si>
  <si>
    <t>スラブ小計</t>
    <rPh sb="3" eb="5">
      <t>ショウケイ</t>
    </rPh>
    <phoneticPr fontId="42"/>
  </si>
  <si>
    <t xml:space="preserve">108：No.3排ガス及びダスト処理棟
基礎伏図・基礎リスト
</t>
    <rPh sb="8" eb="9">
      <t>ハイ</t>
    </rPh>
    <rPh sb="11" eb="12">
      <t>オヨ</t>
    </rPh>
    <rPh sb="16" eb="18">
      <t>ショリ</t>
    </rPh>
    <rPh sb="18" eb="19">
      <t>トウ</t>
    </rPh>
    <rPh sb="20" eb="22">
      <t>キソ</t>
    </rPh>
    <rPh sb="22" eb="23">
      <t>フ</t>
    </rPh>
    <rPh sb="23" eb="24">
      <t>ズ</t>
    </rPh>
    <rPh sb="25" eb="27">
      <t>キソ</t>
    </rPh>
    <phoneticPr fontId="42"/>
  </si>
  <si>
    <t>区域指定内での発生量(m3)</t>
    <rPh sb="0" eb="2">
      <t>クイキ</t>
    </rPh>
    <rPh sb="2" eb="4">
      <t>シテイ</t>
    </rPh>
    <rPh sb="4" eb="5">
      <t>ナイ</t>
    </rPh>
    <rPh sb="7" eb="9">
      <t>ハッセイ</t>
    </rPh>
    <rPh sb="9" eb="10">
      <t>リョウ</t>
    </rPh>
    <phoneticPr fontId="42"/>
  </si>
  <si>
    <t>区域指定外での発生量(m3)</t>
    <rPh sb="0" eb="2">
      <t>クイキ</t>
    </rPh>
    <rPh sb="2" eb="4">
      <t>シテイ</t>
    </rPh>
    <rPh sb="4" eb="5">
      <t>ガイ</t>
    </rPh>
    <rPh sb="7" eb="9">
      <t>ハッセイ</t>
    </rPh>
    <rPh sb="9" eb="10">
      <t>リョウ</t>
    </rPh>
    <phoneticPr fontId="42"/>
  </si>
  <si>
    <t>仮置き土(m3)
（清浄土）</t>
    <rPh sb="0" eb="2">
      <t>カリオ</t>
    </rPh>
    <rPh sb="3" eb="4">
      <t>ド</t>
    </rPh>
    <rPh sb="10" eb="12">
      <t>セイジョウ</t>
    </rPh>
    <rPh sb="12" eb="13">
      <t>ド</t>
    </rPh>
    <phoneticPr fontId="42"/>
  </si>
  <si>
    <t>埋め戻し土
(m3)</t>
    <rPh sb="0" eb="1">
      <t>ウ</t>
    </rPh>
    <rPh sb="2" eb="3">
      <t>モド</t>
    </rPh>
    <rPh sb="4" eb="5">
      <t>ド</t>
    </rPh>
    <phoneticPr fontId="42"/>
  </si>
  <si>
    <t>非汚染土壌</t>
    <rPh sb="0" eb="1">
      <t>ヒ</t>
    </rPh>
    <phoneticPr fontId="42"/>
  </si>
  <si>
    <t>掘削土</t>
    <rPh sb="0" eb="2">
      <t>クッサク</t>
    </rPh>
    <rPh sb="2" eb="3">
      <t>ド</t>
    </rPh>
    <phoneticPr fontId="4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</si>
</sst>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3">
    <numFmt numFmtId="180" formatCode="&quot;$&quot;#,##0.00_);[Red]\(&quot;$&quot;#,##0.00\)"/>
    <numFmt numFmtId="179" formatCode="&quot;$&quot;#,##0_);[Red]\(&quot;$&quot;#,##0\)"/>
    <numFmt numFmtId="225" formatCode="&quot;(&quot;###.0&quot;)&quot;"/>
    <numFmt numFmtId="226" formatCode="&quot;+&quot;0.00"/>
    <numFmt numFmtId="227" formatCode="&quot;～+&quot;0.00"/>
    <numFmt numFmtId="214" formatCode="#,###&quot;本&quot;"/>
    <numFmt numFmtId="210" formatCode="#,###&quot;箇所&quot;"/>
    <numFmt numFmtId="211" formatCode="#,###.0&quot;段&quot;"/>
    <numFmt numFmtId="204" formatCode="#,##0.0"/>
    <numFmt numFmtId="202" formatCode="#,##0.000"/>
    <numFmt numFmtId="201" formatCode="#,##0.0000"/>
    <numFmt numFmtId="199" formatCode="#,##0.000\ "/>
    <numFmt numFmtId="198" formatCode="#,##0.00\ "/>
    <numFmt numFmtId="223" formatCode="#,##0.00_ "/>
    <numFmt numFmtId="224" formatCode="#,##0.00_ ;[Red]\-#,##0.00\ "/>
    <numFmt numFmtId="213" formatCode="#,##0.00_);[Red]\(#,##0.00\)"/>
    <numFmt numFmtId="219" formatCode="#,##0.0;[Red]\-#,##0.0"/>
    <numFmt numFmtId="197" formatCode="#,##0.0\ "/>
    <numFmt numFmtId="216" formatCode="#,##0.0_ "/>
    <numFmt numFmtId="220" formatCode="#,##0.0_ ;[Red]\-#,##0.0\ "/>
    <numFmt numFmtId="217" formatCode="#,##0.0_);[Red]\(#,##0.0\)"/>
    <numFmt numFmtId="205" formatCode="#,##0;;"/>
    <numFmt numFmtId="176" formatCode="#,##0;\-#,##0;&quot;-&quot;"/>
    <numFmt numFmtId="182" formatCode="#,##0\ ;\-#,##0\ ;_ * &quot;- &quot;_ ;_ @_ "/>
    <numFmt numFmtId="196" formatCode="#,##0\ \ "/>
    <numFmt numFmtId="218" formatCode="#,##0_ "/>
    <numFmt numFmtId="206" formatCode="0.0"/>
    <numFmt numFmtId="194" formatCode="0.0####;\-0.0####"/>
    <numFmt numFmtId="207" formatCode="0.00&quot;m&quot;"/>
    <numFmt numFmtId="209" formatCode="0.00&quot;m3&quot;"/>
    <numFmt numFmtId="208" formatCode="0.00&quot;㎡&quot;"/>
    <numFmt numFmtId="193" formatCode="0.00###;\-0.00###"/>
    <numFmt numFmtId="222" formatCode="0.000"/>
    <numFmt numFmtId="192" formatCode="0.000##;\-0.000##"/>
    <numFmt numFmtId="221" formatCode="0.000_ "/>
    <numFmt numFmtId="200" formatCode="0.00_ "/>
    <numFmt numFmtId="181" formatCode="0.00_)"/>
    <numFmt numFmtId="212" formatCode="0.00_);[Red]\(0.00\)"/>
    <numFmt numFmtId="215" formatCode="0.0_ "/>
    <numFmt numFmtId="203" formatCode="0.0_);[Red]\(0.0\)"/>
    <numFmt numFmtId="195" formatCode="0;\-0"/>
    <numFmt numFmtId="228" formatCode="0_);[Red]\(0\)"/>
    <numFmt numFmtId="191" formatCode="??,???.000;\-??,???.000"/>
    <numFmt numFmtId="187" formatCode="??,???.00;\-??,???.00"/>
    <numFmt numFmtId="190" formatCode="??,???.00\ ;\-??,???.00\ "/>
    <numFmt numFmtId="184" formatCode="??,???.0;\-??,???.0"/>
    <numFmt numFmtId="186" formatCode="??,???.0\ ;\-??,???.0\ "/>
    <numFmt numFmtId="189" formatCode="??,???.0\ \ ;\-??,???.0\ \ "/>
    <numFmt numFmtId="183" formatCode="??,???\ \ ;\-??,???\ \ "/>
    <numFmt numFmtId="185" formatCode="??,???\ \ \ ;\-??,???\ \ \ "/>
    <numFmt numFmtId="188" formatCode="??,???\ \ \ \ ;\-??,???\ \ \ \ "/>
    <numFmt numFmtId="178" formatCode="_(&quot;$&quot;* #,##0.00_);_(&quot;$&quot;* \(#,##0.00\);_(&quot;$&quot;* &quot;-&quot;??_);_(@_)"/>
    <numFmt numFmtId="177" formatCode="_(&quot;$&quot;* #,##0_);_(&quot;$&quot;* \(#,##0\);_(&quot;$&quot;* &quot;-&quot;_);_(@_)"/>
  </numFmts>
  <fonts count="64">
    <font>
      <sz val="11"/>
      <color auto="1"/>
      <name val="ＭＳ Ｐゴシック"/>
      <family val="3"/>
    </font>
    <font>
      <sz val="8"/>
      <color auto="1"/>
      <name val="ＭＳ Ｐ明朝"/>
      <family val="1"/>
    </font>
    <font>
      <sz val="10"/>
      <color indexed="8"/>
      <name val="Arial"/>
      <family val="2"/>
    </font>
    <font>
      <sz val="11"/>
      <color auto="1"/>
      <name val="ＭＳ 明朝"/>
      <family val="1"/>
    </font>
    <font>
      <sz val="11"/>
      <color auto="1"/>
      <name val="ＭＳ Ｐゴシック"/>
      <family val="3"/>
    </font>
    <font>
      <sz val="9"/>
      <color auto="1"/>
      <name val="Times New Roman"/>
      <family val="1"/>
    </font>
    <font>
      <sz val="8"/>
      <color auto="1"/>
      <name val="Arial"/>
      <family val="2"/>
    </font>
    <font>
      <b/>
      <sz val="12"/>
      <color auto="1"/>
      <name val="Arial"/>
      <family val="2"/>
    </font>
    <font>
      <sz val="10"/>
      <color auto="1"/>
      <name val="MS Sans Serif"/>
      <family val="2"/>
    </font>
    <font>
      <sz val="7"/>
      <color auto="1"/>
      <name val="Small Fonts"/>
      <family val="2"/>
    </font>
    <font>
      <b/>
      <i/>
      <sz val="16"/>
      <color auto="1"/>
      <name val="Helv"/>
      <family val="2"/>
    </font>
    <font>
      <sz val="10"/>
      <color auto="1"/>
      <name val="Arial"/>
      <family val="2"/>
    </font>
    <font>
      <sz val="11"/>
      <color auto="1"/>
      <name val="明朝"/>
      <family val="1"/>
    </font>
    <font>
      <b/>
      <sz val="10"/>
      <color auto="1"/>
      <name val="MS Sans Serif"/>
      <family val="2"/>
    </font>
    <font>
      <sz val="8"/>
      <color indexed="16"/>
      <name val="Century Schoolbook"/>
      <family val="1"/>
    </font>
    <font>
      <sz val="9"/>
      <color auto="1"/>
      <name val="明朝"/>
      <family val="1"/>
    </font>
    <font>
      <b/>
      <i/>
      <sz val="10"/>
      <color auto="1"/>
      <name val="Times New Roman"/>
      <family val="1"/>
    </font>
    <font>
      <sz val="12"/>
      <color auto="1"/>
      <name val="ＭＳ Ｐゴシック"/>
      <family val="3"/>
    </font>
    <font>
      <b/>
      <sz val="11"/>
      <color auto="1"/>
      <name val="Helv"/>
      <family val="2"/>
    </font>
    <font>
      <b/>
      <sz val="9"/>
      <color auto="1"/>
      <name val="Times New Roman"/>
      <family val="1"/>
    </font>
    <font>
      <sz val="10"/>
      <color auto="1"/>
      <name val="ＭＳ 明朝"/>
      <family val="1"/>
    </font>
    <font>
      <sz val="14"/>
      <color auto="1"/>
      <name val="lr ¾©"/>
      <family val="1"/>
    </font>
    <font>
      <u/>
      <sz val="11"/>
      <color auto="1"/>
      <name val="FA 明朝"/>
      <family val="1"/>
    </font>
    <font>
      <sz val="8"/>
      <color auto="1"/>
      <name val="明朝"/>
      <family val="1"/>
    </font>
    <font>
      <sz val="12"/>
      <color auto="1"/>
      <name val="ＭＳ Ｐ明朝"/>
      <family val="1"/>
    </font>
    <font>
      <sz val="8"/>
      <color auto="1"/>
      <name val="FA 明朝"/>
      <family val="1"/>
    </font>
    <font>
      <sz val="10"/>
      <color auto="1"/>
      <name val="明朝"/>
      <family val="1"/>
    </font>
    <font>
      <sz val="10"/>
      <color auto="1"/>
      <name val="ＭＳ ゴシック"/>
      <family val="3"/>
    </font>
    <font>
      <sz val="10"/>
      <color auto="1"/>
      <name val="中ゴシックＢＢＢ－等幅"/>
      <family val="3"/>
    </font>
    <font>
      <sz val="10.5"/>
      <color auto="1"/>
      <name val="Century"/>
      <family val="1"/>
    </font>
    <font>
      <sz val="10"/>
      <color auto="1"/>
      <name val="FA 明朝"/>
      <family val="1"/>
    </font>
    <font>
      <sz val="11"/>
      <color auto="1"/>
      <name val="明朝体MT-M"/>
      <family val="3"/>
    </font>
    <font>
      <sz val="10"/>
      <color auto="1"/>
      <name val="ﾀﾞｯﾁ"/>
      <family val="3"/>
    </font>
    <font>
      <sz val="14"/>
      <color auto="1"/>
      <name val="ＭＳ 明朝"/>
      <family val="1"/>
    </font>
    <font>
      <sz val="11"/>
      <color theme="1"/>
      <name val="ＭＳ Ｐゴシック"/>
      <family val="2"/>
      <scheme val="minor"/>
    </font>
    <font>
      <sz val="10"/>
      <color indexed="12"/>
      <name val="ＭＳ 明朝"/>
      <family val="1"/>
    </font>
    <font>
      <sz val="11"/>
      <color auto="1"/>
      <name val="ＭＳ Ｐ明朝"/>
      <family val="1"/>
    </font>
    <font>
      <sz val="20"/>
      <color auto="1"/>
      <name val="明朝"/>
      <family val="1"/>
    </font>
    <font>
      <sz val="14"/>
      <color indexed="8"/>
      <name val="ＭＳ 明朝"/>
      <family val="1"/>
    </font>
    <font>
      <sz val="10"/>
      <color indexed="10"/>
      <name val="ＦＡ 明朝"/>
      <family val="1"/>
    </font>
    <font>
      <sz val="10"/>
      <color auto="1"/>
      <name val="ＭＳ Ｐ明朝"/>
      <family val="1"/>
    </font>
    <font>
      <sz val="10"/>
      <color auto="1"/>
      <name val="ＦＡ 明朝"/>
      <family val="3"/>
    </font>
    <font>
      <sz val="6"/>
      <color auto="1"/>
      <name val="ＭＳ Ｐゴシック"/>
      <family val="3"/>
    </font>
    <font>
      <sz val="22"/>
      <color auto="1"/>
      <name val="ＭＳ Ｐゴシック"/>
      <family val="3"/>
    </font>
    <font>
      <sz val="10"/>
      <color theme="1"/>
      <name val="ＭＳ 明朝"/>
      <family val="1"/>
    </font>
    <font>
      <sz val="11"/>
      <color theme="1"/>
      <name val="ＭＳ 明朝"/>
      <family val="1"/>
    </font>
    <font>
      <sz val="12"/>
      <color theme="1"/>
      <name val="ＭＳ 明朝"/>
      <family val="1"/>
    </font>
    <font>
      <sz val="9"/>
      <color theme="1"/>
      <name val="ＭＳ 明朝"/>
      <family val="1"/>
    </font>
    <font>
      <sz val="9"/>
      <color auto="1"/>
      <name val="ＭＳ 明朝"/>
      <family val="1"/>
    </font>
    <font>
      <sz val="9"/>
      <color auto="1"/>
      <name val="ＭＳ Ｐゴシック"/>
      <family val="3"/>
      <scheme val="minor"/>
    </font>
    <font>
      <sz val="10"/>
      <color rgb="FFFF0000"/>
      <name val="ＭＳ 明朝"/>
      <family val="1"/>
    </font>
    <font>
      <b/>
      <sz val="10"/>
      <color auto="1"/>
      <name val="ＭＳ 明朝"/>
      <family val="1"/>
    </font>
    <font>
      <sz val="12"/>
      <color auto="1"/>
      <name val="ＭＳ 明朝"/>
      <family val="1"/>
    </font>
    <font>
      <b/>
      <sz val="10"/>
      <color theme="1"/>
      <name val="ＭＳ 明朝"/>
      <family val="1"/>
    </font>
    <font>
      <b/>
      <sz val="14"/>
      <color theme="1"/>
      <name val="ＭＳ 明朝"/>
      <family val="1"/>
    </font>
    <font>
      <sz val="11"/>
      <color rgb="FFFF0000"/>
      <name val="ＭＳ Ｐゴシック"/>
      <family val="3"/>
      <scheme val="minor"/>
    </font>
    <font>
      <b/>
      <sz val="10"/>
      <color rgb="FFFF0000"/>
      <name val="ＭＳ 明朝"/>
      <family val="1"/>
    </font>
    <font>
      <b/>
      <sz val="14"/>
      <color auto="1"/>
      <name val="ＭＳ 明朝"/>
      <family val="1"/>
    </font>
    <font>
      <sz val="10"/>
      <color auto="1"/>
      <name val="ＭＳ Ｐゴシック"/>
      <family val="3"/>
    </font>
    <font>
      <u/>
      <sz val="10"/>
      <color auto="1"/>
      <name val="ＭＳ Ｐゴシック"/>
      <family val="3"/>
    </font>
    <font>
      <sz val="11"/>
      <color auto="1"/>
      <name val="ＭＳ ゴシック"/>
      <family val="3"/>
    </font>
    <font>
      <sz val="12"/>
      <color auto="1"/>
      <name val="ＭＳ ゴシック"/>
      <family val="3"/>
    </font>
    <font>
      <b/>
      <sz val="9"/>
      <color auto="1"/>
      <name val="ＭＳ 明朝"/>
      <family val="1"/>
    </font>
    <font>
      <sz val="6"/>
      <color auto="1"/>
      <name val="ＭＳ Ｐ明朝"/>
      <family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3" tint="0.8"/>
        <bgColor indexed="64"/>
      </patternFill>
    </fill>
  </fills>
  <borders count="116">
    <border>
      <left/>
      <right/>
      <top/>
      <bottom/>
      <diagonal/>
    </border>
    <border>
      <left style="medium">
        <color indexed="8"/>
      </left>
      <right style="dotted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12"/>
      </left>
      <right/>
      <top/>
      <bottom style="hair">
        <color indexed="1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223">
    <xf numFmtId="0" fontId="0" fillId="0" borderId="0"/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0" fontId="1" fillId="0" borderId="1">
      <alignment horizontal="center" vertical="center" textRotation="180"/>
    </xf>
    <xf numFmtId="176" fontId="2" fillId="0" borderId="0" applyFill="0" applyBorder="0" applyAlignment="0"/>
    <xf numFmtId="0" fontId="3" fillId="0" borderId="0" applyNumberForma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5" fillId="0" borderId="0">
      <alignment horizontal="left"/>
    </xf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10" fontId="6" fillId="3" borderId="4" applyNumberFormat="0" applyBorder="0" applyAlignment="0" applyProtection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3" fillId="0" borderId="0" applyNumberFormat="0" applyFill="0" applyBorder="0" applyAlignment="0" applyProtection="0"/>
    <xf numFmtId="37" fontId="9" fillId="0" borderId="0"/>
    <xf numFmtId="181" fontId="10" fillId="0" borderId="0"/>
    <xf numFmtId="0" fontId="11" fillId="0" borderId="0"/>
    <xf numFmtId="0" fontId="12" fillId="0" borderId="0" applyNumberFormat="0" applyFill="0" applyBorder="0" applyAlignment="0" applyProtection="0"/>
    <xf numFmtId="10" fontId="11" fillId="0" borderId="0" applyFont="0" applyFill="0" applyBorder="0" applyAlignment="0" applyProtection="0"/>
    <xf numFmtId="4" fontId="5" fillId="0" borderId="0">
      <alignment horizontal="right"/>
    </xf>
    <xf numFmtId="0" fontId="4" fillId="0" borderId="0" applyNumberFormat="0" applyFont="0" applyFill="0" applyBorder="0" applyAlignment="0" applyProtection="0">
      <alignment horizontal="left"/>
    </xf>
    <xf numFmtId="0" fontId="13" fillId="0" borderId="5">
      <alignment horizontal="center"/>
    </xf>
    <xf numFmtId="4" fontId="14" fillId="0" borderId="0">
      <alignment horizontal="right"/>
    </xf>
    <xf numFmtId="0" fontId="15" fillId="0" borderId="0" applyNumberFormat="0" applyFill="0" applyBorder="0" applyAlignment="0" applyProtection="0"/>
    <xf numFmtId="0" fontId="16" fillId="0" borderId="0">
      <alignment horizontal="lef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9" fillId="0" borderId="0">
      <alignment horizontal="center"/>
    </xf>
    <xf numFmtId="0" fontId="20" fillId="0" borderId="6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1" fillId="0" borderId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Border="0">
      <alignment horizontal="right"/>
    </xf>
    <xf numFmtId="42" fontId="20" fillId="0" borderId="0" applyFill="0" applyBorder="0" applyAlignment="0" applyProtection="0">
      <alignment horizontal="center" vertical="center"/>
    </xf>
    <xf numFmtId="182" fontId="20" fillId="0" borderId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horizontal="centerContinuous"/>
    </xf>
    <xf numFmtId="0" fontId="24" fillId="0" borderId="7"/>
    <xf numFmtId="0" fontId="3" fillId="0" borderId="0" applyNumberFormat="0" applyFill="0" applyBorder="0" applyAlignment="0" applyProtection="0">
      <protection locked="0"/>
    </xf>
    <xf numFmtId="0" fontId="25" fillId="0" borderId="0" applyNumberFormat="0" applyBorder="0">
      <alignment horizontal="center"/>
    </xf>
    <xf numFmtId="0" fontId="20" fillId="0" borderId="0">
      <alignment vertical="center"/>
    </xf>
    <xf numFmtId="58" fontId="26" fillId="0" borderId="0" applyFont="0" applyFill="0" applyBorder="0" applyAlignment="0" applyProtection="0"/>
    <xf numFmtId="2" fontId="3" fillId="0" borderId="0"/>
    <xf numFmtId="0" fontId="23" fillId="0" borderId="0">
      <alignment horizontal="left" vertical="top" wrapText="1"/>
    </xf>
    <xf numFmtId="183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8" applyFont="0" applyFill="0" applyBorder="0" applyAlignment="0" applyProtection="0"/>
    <xf numFmtId="186" fontId="27" fillId="0" borderId="8" applyFont="0" applyFill="0" applyBorder="0" applyAlignment="0" applyProtection="0"/>
    <xf numFmtId="187" fontId="27" fillId="0" borderId="8" applyFont="0" applyFill="0" applyBorder="0" applyAlignment="0" applyProtection="0"/>
    <xf numFmtId="188" fontId="27" fillId="0" borderId="8" applyFont="0" applyFill="0" applyBorder="0" applyAlignment="0" applyProtection="0"/>
    <xf numFmtId="189" fontId="27" fillId="0" borderId="8" applyFont="0" applyFill="0" applyBorder="0" applyAlignment="0" applyProtection="0"/>
    <xf numFmtId="190" fontId="27" fillId="0" borderId="8" applyFont="0" applyFill="0" applyBorder="0" applyAlignment="0" applyProtection="0"/>
    <xf numFmtId="191" fontId="27" fillId="0" borderId="8" applyFont="0" applyFill="0" applyBorder="0" applyAlignment="0" applyProtection="0"/>
    <xf numFmtId="19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0" fontId="29" fillId="0" borderId="9">
      <alignment horizontal="center" vertical="center"/>
    </xf>
    <xf numFmtId="1" fontId="23" fillId="0" borderId="0">
      <alignment vertical="top"/>
    </xf>
    <xf numFmtId="0" fontId="29" fillId="0" borderId="9">
      <alignment horizontal="center" vertical="center"/>
    </xf>
    <xf numFmtId="196" fontId="30" fillId="0" borderId="0" applyBorder="0"/>
    <xf numFmtId="197" fontId="3" fillId="0" borderId="10" applyBorder="0">
      <alignment vertical="center"/>
    </xf>
    <xf numFmtId="198" fontId="30" fillId="0" borderId="0" applyBorder="0"/>
    <xf numFmtId="199" fontId="30" fillId="0" borderId="0" applyBorder="0"/>
    <xf numFmtId="200" fontId="4" fillId="0" borderId="0" applyBorder="0"/>
    <xf numFmtId="201" fontId="31" fillId="0" borderId="0" applyBorder="0">
      <alignment horizontal="right"/>
    </xf>
    <xf numFmtId="0" fontId="12" fillId="0" borderId="0" applyNumberFormat="0" applyFill="0" applyBorder="0" applyAlignment="0" applyProtection="0"/>
    <xf numFmtId="202" fontId="20" fillId="0" borderId="0" applyBorder="0"/>
    <xf numFmtId="0" fontId="12" fillId="0" borderId="11">
      <alignment horizontal="right"/>
    </xf>
    <xf numFmtId="0" fontId="32" fillId="0" borderId="0">
      <alignment vertical="center"/>
    </xf>
    <xf numFmtId="0" fontId="33" fillId="0" borderId="0"/>
    <xf numFmtId="38" fontId="4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203" fontId="17" fillId="0" borderId="12" applyFont="0" applyBorder="0"/>
    <xf numFmtId="3" fontId="26" fillId="0" borderId="0" applyFont="0" applyFill="0" applyBorder="0" applyAlignment="0" applyProtection="0"/>
    <xf numFmtId="204" fontId="26" fillId="0" borderId="13" applyFont="0" applyFill="0" applyBorder="0" applyAlignment="0" applyProtection="0">
      <alignment horizontal="right"/>
    </xf>
    <xf numFmtId="4" fontId="26" fillId="0" borderId="13" applyFont="0" applyFill="0" applyBorder="0" applyAlignment="0" applyProtection="0"/>
    <xf numFmtId="205" fontId="35" fillId="0" borderId="14" applyFill="0" applyBorder="0" applyProtection="0"/>
    <xf numFmtId="0" fontId="36" fillId="0" borderId="0"/>
    <xf numFmtId="0" fontId="4" fillId="0" borderId="0"/>
    <xf numFmtId="0" fontId="4" fillId="0" borderId="0">
      <alignment vertical="center"/>
    </xf>
    <xf numFmtId="0" fontId="34" fillId="0" borderId="0">
      <alignment vertical="center"/>
    </xf>
    <xf numFmtId="0" fontId="27" fillId="0" borderId="0">
      <alignment vertical="center"/>
    </xf>
    <xf numFmtId="0" fontId="34" fillId="0" borderId="0">
      <alignment vertical="center"/>
    </xf>
    <xf numFmtId="0" fontId="37" fillId="0" borderId="0">
      <alignment vertical="center"/>
    </xf>
    <xf numFmtId="0" fontId="36" fillId="0" borderId="0"/>
    <xf numFmtId="0" fontId="36" fillId="0" borderId="0"/>
    <xf numFmtId="0" fontId="38" fillId="0" borderId="0" applyNumberFormat="0" applyFon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horizontal="centerContinuous"/>
    </xf>
    <xf numFmtId="0" fontId="12" fillId="0" borderId="0"/>
    <xf numFmtId="197" fontId="39" fillId="0" borderId="0" applyBorder="0"/>
    <xf numFmtId="198" fontId="39" fillId="0" borderId="0" applyBorder="0"/>
    <xf numFmtId="199" fontId="39" fillId="0" borderId="0" applyBorder="0"/>
    <xf numFmtId="0" fontId="40" fillId="3" borderId="15" applyBorder="0">
      <alignment horizontal="center" vertical="center" wrapText="1"/>
    </xf>
    <xf numFmtId="0" fontId="33" fillId="0" borderId="0"/>
    <xf numFmtId="206" fontId="3" fillId="0" borderId="0"/>
    <xf numFmtId="0" fontId="41" fillId="0" borderId="0" applyBorder="0">
      <alignment vertical="center"/>
    </xf>
    <xf numFmtId="0" fontId="41" fillId="0" borderId="0" applyBorder="0">
      <alignment horizontal="centerContinuous" vertical="center"/>
    </xf>
    <xf numFmtId="38" fontId="34" fillId="0" borderId="0" applyFont="0" applyFill="0" applyBorder="0" applyAlignment="0" applyProtection="0">
      <alignment vertical="center"/>
    </xf>
  </cellStyleXfs>
  <cellXfs count="703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0" fontId="44" fillId="0" borderId="0" xfId="206" applyFont="1" applyFill="1">
      <alignment vertical="center"/>
    </xf>
    <xf numFmtId="0" fontId="44" fillId="0" borderId="0" xfId="206" applyFont="1" applyFill="1" applyAlignment="1">
      <alignment horizontal="center" vertical="center"/>
    </xf>
    <xf numFmtId="40" fontId="44" fillId="0" borderId="0" xfId="195" applyNumberFormat="1" applyFont="1" applyFill="1">
      <alignment vertical="center"/>
    </xf>
    <xf numFmtId="0" fontId="45" fillId="0" borderId="0" xfId="206" applyFont="1" applyFill="1">
      <alignment vertical="center"/>
    </xf>
    <xf numFmtId="0" fontId="44" fillId="0" borderId="6" xfId="206" applyFont="1" applyFill="1" applyBorder="1" applyAlignment="1">
      <alignment horizontal="center" vertical="center"/>
    </xf>
    <xf numFmtId="0" fontId="44" fillId="0" borderId="16" xfId="206" applyFont="1" applyFill="1" applyBorder="1" applyAlignment="1">
      <alignment horizontal="center" vertical="center"/>
    </xf>
    <xf numFmtId="0" fontId="44" fillId="0" borderId="17" xfId="206" applyFont="1" applyFill="1" applyBorder="1" applyAlignment="1">
      <alignment horizontal="center" vertical="center"/>
    </xf>
    <xf numFmtId="0" fontId="44" fillId="0" borderId="18" xfId="206" applyFont="1" applyFill="1" applyBorder="1" applyAlignment="1">
      <alignment horizontal="center" vertical="center"/>
    </xf>
    <xf numFmtId="0" fontId="44" fillId="0" borderId="4" xfId="206" applyFont="1" applyFill="1" applyBorder="1" applyAlignment="1">
      <alignment horizontal="center" vertical="center"/>
    </xf>
    <xf numFmtId="0" fontId="20" fillId="0" borderId="4" xfId="206" applyFont="1" applyFill="1" applyBorder="1" applyAlignment="1">
      <alignment horizontal="center" vertical="center"/>
    </xf>
    <xf numFmtId="0" fontId="44" fillId="0" borderId="19" xfId="206" applyFont="1" applyFill="1" applyBorder="1" applyAlignment="1">
      <alignment horizontal="center" vertical="center"/>
    </xf>
    <xf numFmtId="0" fontId="44" fillId="0" borderId="18" xfId="206" applyFont="1" applyFill="1" applyBorder="1">
      <alignment vertical="center"/>
    </xf>
    <xf numFmtId="0" fontId="44" fillId="0" borderId="4" xfId="206" applyFont="1" applyFill="1" applyBorder="1">
      <alignment vertical="center"/>
    </xf>
    <xf numFmtId="0" fontId="44" fillId="0" borderId="6" xfId="206" applyFont="1" applyFill="1" applyBorder="1">
      <alignment vertical="center"/>
    </xf>
    <xf numFmtId="0" fontId="45" fillId="0" borderId="4" xfId="206" applyFont="1" applyFill="1" applyBorder="1">
      <alignment vertical="center"/>
    </xf>
    <xf numFmtId="0" fontId="44" fillId="0" borderId="6" xfId="206" applyFont="1" applyFill="1" applyBorder="1" applyAlignment="1">
      <alignment horizontal="left" vertical="center"/>
    </xf>
    <xf numFmtId="0" fontId="44" fillId="0" borderId="16" xfId="206" applyFont="1" applyFill="1" applyBorder="1" applyAlignment="1">
      <alignment horizontal="left" vertical="center"/>
    </xf>
    <xf numFmtId="0" fontId="44" fillId="0" borderId="17" xfId="206" applyFont="1" applyFill="1" applyBorder="1" applyAlignment="1">
      <alignment horizontal="left" vertical="center"/>
    </xf>
    <xf numFmtId="0" fontId="20" fillId="0" borderId="4" xfId="206" applyFont="1" applyFill="1" applyBorder="1">
      <alignment vertical="center"/>
    </xf>
    <xf numFmtId="0" fontId="20" fillId="0" borderId="20" xfId="206" applyFont="1" applyFill="1" applyBorder="1">
      <alignment vertical="center"/>
    </xf>
    <xf numFmtId="0" fontId="44" fillId="0" borderId="19" xfId="206" applyFont="1" applyFill="1" applyBorder="1">
      <alignment vertical="center"/>
    </xf>
    <xf numFmtId="0" fontId="20" fillId="0" borderId="18" xfId="206" applyFont="1" applyFill="1" applyBorder="1">
      <alignment vertical="center"/>
    </xf>
    <xf numFmtId="0" fontId="20" fillId="0" borderId="6" xfId="206" applyFont="1" applyFill="1" applyBorder="1">
      <alignment vertical="center"/>
    </xf>
    <xf numFmtId="0" fontId="20" fillId="0" borderId="6" xfId="206" applyFont="1" applyFill="1" applyBorder="1" applyAlignment="1">
      <alignment horizontal="left" vertical="center"/>
    </xf>
    <xf numFmtId="0" fontId="0" fillId="0" borderId="21" xfId="206" applyFont="1" applyFill="1" applyBorder="1" applyAlignment="1">
      <alignment vertical="center"/>
    </xf>
    <xf numFmtId="0" fontId="20" fillId="0" borderId="19" xfId="206" applyFont="1" applyFill="1" applyBorder="1">
      <alignment vertical="center"/>
    </xf>
    <xf numFmtId="0" fontId="20" fillId="0" borderId="0" xfId="206" applyFont="1" applyFill="1">
      <alignment vertical="center"/>
    </xf>
    <xf numFmtId="0" fontId="46" fillId="0" borderId="0" xfId="206" applyFont="1" applyFill="1">
      <alignment vertical="center"/>
    </xf>
    <xf numFmtId="0" fontId="20" fillId="0" borderId="22" xfId="206" applyFont="1" applyFill="1" applyBorder="1" applyAlignment="1">
      <alignment horizontal="center" vertical="center"/>
    </xf>
    <xf numFmtId="0" fontId="20" fillId="0" borderId="18" xfId="206" applyFont="1" applyFill="1" applyBorder="1" applyAlignment="1">
      <alignment horizontal="center" vertical="center"/>
    </xf>
    <xf numFmtId="0" fontId="20" fillId="0" borderId="6" xfId="206" applyFont="1" applyFill="1" applyBorder="1" applyAlignment="1">
      <alignment horizontal="center" vertical="center"/>
    </xf>
    <xf numFmtId="0" fontId="44" fillId="0" borderId="23" xfId="206" applyFont="1" applyFill="1" applyBorder="1" applyAlignment="1">
      <alignment horizontal="center" vertical="center"/>
    </xf>
    <xf numFmtId="0" fontId="20" fillId="0" borderId="21" xfId="206" applyFont="1" applyFill="1" applyBorder="1" applyAlignment="1">
      <alignment horizontal="center" vertical="center"/>
    </xf>
    <xf numFmtId="0" fontId="20" fillId="0" borderId="19" xfId="206" applyFont="1" applyFill="1" applyBorder="1" applyAlignment="1">
      <alignment horizontal="center" vertical="center"/>
    </xf>
    <xf numFmtId="0" fontId="44" fillId="0" borderId="24" xfId="206" applyFont="1" applyFill="1" applyBorder="1" applyAlignment="1">
      <alignment horizontal="center" vertical="center"/>
    </xf>
    <xf numFmtId="0" fontId="44" fillId="0" borderId="8" xfId="206" applyFont="1" applyFill="1" applyBorder="1" applyAlignment="1">
      <alignment horizontal="center" vertical="center"/>
    </xf>
    <xf numFmtId="0" fontId="44" fillId="0" borderId="17" xfId="206" applyFont="1" applyFill="1" applyBorder="1" applyAlignment="1">
      <alignment vertical="center"/>
    </xf>
    <xf numFmtId="207" fontId="20" fillId="0" borderId="18" xfId="206" applyNumberFormat="1" applyFont="1" applyFill="1" applyBorder="1" applyAlignment="1">
      <alignment horizontal="center" vertical="center"/>
    </xf>
    <xf numFmtId="207" fontId="20" fillId="0" borderId="4" xfId="206" applyNumberFormat="1" applyFont="1" applyFill="1" applyBorder="1" applyAlignment="1">
      <alignment horizontal="center" vertical="center"/>
    </xf>
    <xf numFmtId="0" fontId="20" fillId="0" borderId="3" xfId="206" applyFont="1" applyFill="1" applyBorder="1" applyAlignment="1">
      <alignment horizontal="center" vertical="center"/>
    </xf>
    <xf numFmtId="208" fontId="20" fillId="0" borderId="4" xfId="206" applyNumberFormat="1" applyFont="1" applyFill="1" applyBorder="1" applyAlignment="1">
      <alignment horizontal="center" vertical="center"/>
    </xf>
    <xf numFmtId="207" fontId="20" fillId="0" borderId="6" xfId="206" applyNumberFormat="1" applyFont="1" applyFill="1" applyBorder="1" applyAlignment="1">
      <alignment horizontal="center" vertical="center"/>
    </xf>
    <xf numFmtId="0" fontId="44" fillId="0" borderId="22" xfId="206" applyFont="1" applyFill="1" applyBorder="1" applyAlignment="1">
      <alignment horizontal="center" vertical="center"/>
    </xf>
    <xf numFmtId="0" fontId="44" fillId="0" borderId="23" xfId="206" applyFont="1" applyFill="1" applyBorder="1" applyAlignment="1">
      <alignment vertical="center"/>
    </xf>
    <xf numFmtId="49" fontId="20" fillId="0" borderId="4" xfId="206" applyNumberFormat="1" applyFont="1" applyFill="1" applyBorder="1" applyAlignment="1">
      <alignment horizontal="center" vertical="center"/>
    </xf>
    <xf numFmtId="209" fontId="20" fillId="0" borderId="4" xfId="206" applyNumberFormat="1" applyFont="1" applyFill="1" applyBorder="1" applyAlignment="1">
      <alignment horizontal="center" vertical="center"/>
    </xf>
    <xf numFmtId="207" fontId="20" fillId="0" borderId="20" xfId="206" applyNumberFormat="1" applyFont="1" applyFill="1" applyBorder="1" applyAlignment="1">
      <alignment horizontal="center" vertical="center"/>
    </xf>
    <xf numFmtId="0" fontId="44" fillId="0" borderId="25" xfId="206" applyFont="1" applyFill="1" applyBorder="1" applyAlignment="1">
      <alignment vertical="center"/>
    </xf>
    <xf numFmtId="0" fontId="20" fillId="0" borderId="22" xfId="206" applyFont="1" applyFill="1" applyBorder="1" applyAlignment="1">
      <alignment horizontal="left" vertical="center"/>
    </xf>
    <xf numFmtId="0" fontId="20" fillId="0" borderId="4" xfId="206" applyFont="1" applyFill="1" applyBorder="1" applyAlignment="1">
      <alignment horizontal="left" vertical="center"/>
    </xf>
    <xf numFmtId="0" fontId="20" fillId="0" borderId="19" xfId="206" applyFont="1" applyFill="1" applyBorder="1" applyAlignment="1">
      <alignment horizontal="left" vertical="center"/>
    </xf>
    <xf numFmtId="207" fontId="20" fillId="0" borderId="0" xfId="206" applyNumberFormat="1" applyFont="1" applyFill="1" applyBorder="1" applyAlignment="1">
      <alignment horizontal="center" vertical="center"/>
    </xf>
    <xf numFmtId="0" fontId="44" fillId="0" borderId="26" xfId="206" applyFont="1" applyFill="1" applyBorder="1" applyAlignment="1">
      <alignment horizontal="center" vertical="center"/>
    </xf>
    <xf numFmtId="0" fontId="44" fillId="0" borderId="3" xfId="206" applyFont="1" applyFill="1" applyBorder="1" applyAlignment="1">
      <alignment horizontal="center" vertical="center"/>
    </xf>
    <xf numFmtId="0" fontId="20" fillId="0" borderId="20" xfId="206" applyFont="1" applyFill="1" applyBorder="1" applyAlignment="1">
      <alignment horizontal="center" vertical="center"/>
    </xf>
    <xf numFmtId="0" fontId="20" fillId="0" borderId="3" xfId="206" applyFont="1" applyFill="1" applyBorder="1" applyAlignment="1">
      <alignment horizontal="left" vertical="center"/>
    </xf>
    <xf numFmtId="0" fontId="20" fillId="0" borderId="0" xfId="206" applyFont="1" applyFill="1" applyBorder="1">
      <alignment vertical="center"/>
    </xf>
    <xf numFmtId="0" fontId="44" fillId="0" borderId="25" xfId="206" applyFont="1" applyFill="1" applyBorder="1" applyAlignment="1">
      <alignment horizontal="center" vertical="center"/>
    </xf>
    <xf numFmtId="0" fontId="20" fillId="0" borderId="27" xfId="206" applyFont="1" applyFill="1" applyBorder="1" applyAlignment="1">
      <alignment horizontal="left" vertical="center"/>
    </xf>
    <xf numFmtId="210" fontId="20" fillId="0" borderId="18" xfId="206" applyNumberFormat="1" applyFont="1" applyFill="1" applyBorder="1" applyAlignment="1">
      <alignment horizontal="center" vertical="center"/>
    </xf>
    <xf numFmtId="210" fontId="20" fillId="0" borderId="4" xfId="206" applyNumberFormat="1" applyFont="1" applyFill="1" applyBorder="1" applyAlignment="1">
      <alignment horizontal="center" vertical="center"/>
    </xf>
    <xf numFmtId="0" fontId="20" fillId="0" borderId="27" xfId="206" applyFont="1" applyFill="1" applyBorder="1" applyAlignment="1">
      <alignment horizontal="center" vertical="center"/>
    </xf>
    <xf numFmtId="210" fontId="20" fillId="0" borderId="6" xfId="206" applyNumberFormat="1" applyFont="1" applyFill="1" applyBorder="1" applyAlignment="1">
      <alignment horizontal="center" vertical="center"/>
    </xf>
    <xf numFmtId="211" fontId="20" fillId="0" borderId="4" xfId="206" applyNumberFormat="1" applyFont="1" applyFill="1" applyBorder="1" applyAlignment="1">
      <alignment horizontal="center" vertical="center"/>
    </xf>
    <xf numFmtId="200" fontId="20" fillId="0" borderId="4" xfId="206" applyNumberFormat="1" applyFont="1" applyFill="1" applyBorder="1" applyAlignment="1">
      <alignment horizontal="center" vertical="center"/>
    </xf>
    <xf numFmtId="200" fontId="20" fillId="0" borderId="20" xfId="206" applyNumberFormat="1" applyFont="1" applyFill="1" applyBorder="1" applyAlignment="1">
      <alignment horizontal="center" vertical="center"/>
    </xf>
    <xf numFmtId="0" fontId="44" fillId="0" borderId="12" xfId="206" applyFont="1" applyFill="1" applyBorder="1" applyAlignment="1">
      <alignment horizontal="center" vertical="center"/>
    </xf>
    <xf numFmtId="0" fontId="44" fillId="0" borderId="15" xfId="206" applyFont="1" applyFill="1" applyBorder="1" applyAlignment="1">
      <alignment horizontal="center" vertical="center"/>
    </xf>
    <xf numFmtId="212" fontId="20" fillId="0" borderId="4" xfId="206" applyNumberFormat="1" applyFont="1" applyFill="1" applyBorder="1" applyAlignment="1">
      <alignment horizontal="right" vertical="center"/>
    </xf>
    <xf numFmtId="0" fontId="44" fillId="0" borderId="27" xfId="206" applyFont="1" applyFill="1" applyBorder="1" applyAlignment="1">
      <alignment horizontal="center" vertical="center"/>
    </xf>
    <xf numFmtId="212" fontId="20" fillId="0" borderId="19" xfId="206" applyNumberFormat="1" applyFont="1" applyFill="1" applyBorder="1" applyAlignment="1">
      <alignment horizontal="right" vertical="center"/>
    </xf>
    <xf numFmtId="0" fontId="44" fillId="0" borderId="28" xfId="206" applyFont="1" applyFill="1" applyBorder="1" applyAlignment="1">
      <alignment horizontal="center" vertical="center"/>
    </xf>
    <xf numFmtId="0" fontId="44" fillId="0" borderId="29" xfId="206" applyFont="1" applyFill="1" applyBorder="1" applyAlignment="1">
      <alignment horizontal="center" vertical="center"/>
    </xf>
    <xf numFmtId="212" fontId="20" fillId="0" borderId="18" xfId="206" applyNumberFormat="1" applyFont="1" applyFill="1" applyBorder="1" applyAlignment="1">
      <alignment horizontal="right" vertical="center"/>
    </xf>
    <xf numFmtId="212" fontId="44" fillId="0" borderId="4" xfId="206" applyNumberFormat="1" applyFont="1" applyFill="1" applyBorder="1" applyAlignment="1">
      <alignment horizontal="right" vertical="center"/>
    </xf>
    <xf numFmtId="0" fontId="44" fillId="0" borderId="30" xfId="206" applyFont="1" applyFill="1" applyBorder="1" applyAlignment="1">
      <alignment horizontal="center" vertical="center"/>
    </xf>
    <xf numFmtId="0" fontId="44" fillId="0" borderId="31" xfId="206" applyFont="1" applyFill="1" applyBorder="1" applyAlignment="1">
      <alignment horizontal="center" vertical="center"/>
    </xf>
    <xf numFmtId="212" fontId="20" fillId="0" borderId="20" xfId="206" applyNumberFormat="1" applyFont="1" applyFill="1" applyBorder="1" applyAlignment="1">
      <alignment horizontal="right" vertical="center"/>
    </xf>
    <xf numFmtId="212" fontId="20" fillId="0" borderId="30" xfId="206" applyNumberFormat="1" applyFont="1" applyFill="1" applyBorder="1" applyAlignment="1">
      <alignment horizontal="right" vertical="center"/>
    </xf>
    <xf numFmtId="0" fontId="44" fillId="0" borderId="32" xfId="206" applyFont="1" applyFill="1" applyBorder="1" applyAlignment="1">
      <alignment horizontal="center" vertical="center"/>
    </xf>
    <xf numFmtId="213" fontId="20" fillId="0" borderId="4" xfId="206" applyNumberFormat="1" applyFont="1" applyFill="1" applyBorder="1" applyAlignment="1">
      <alignment horizontal="right" vertical="center"/>
    </xf>
    <xf numFmtId="213" fontId="20" fillId="0" borderId="0" xfId="206" applyNumberFormat="1" applyFont="1" applyFill="1">
      <alignment vertical="center"/>
    </xf>
    <xf numFmtId="0" fontId="47" fillId="0" borderId="22" xfId="206" applyFont="1" applyFill="1" applyBorder="1" applyAlignment="1">
      <alignment horizontal="center" vertical="center"/>
    </xf>
    <xf numFmtId="0" fontId="47" fillId="0" borderId="33" xfId="206" applyFont="1" applyFill="1" applyBorder="1" applyAlignment="1">
      <alignment horizontal="center" vertical="center"/>
    </xf>
    <xf numFmtId="0" fontId="47" fillId="0" borderId="3" xfId="206" applyFont="1" applyFill="1" applyBorder="1" applyAlignment="1">
      <alignment horizontal="center" vertical="center"/>
    </xf>
    <xf numFmtId="0" fontId="47" fillId="0" borderId="23" xfId="206" applyFont="1" applyFill="1" applyBorder="1" applyAlignment="1">
      <alignment horizontal="center" vertical="center"/>
    </xf>
    <xf numFmtId="212" fontId="20" fillId="0" borderId="27" xfId="206" applyNumberFormat="1" applyFont="1" applyFill="1" applyBorder="1" applyAlignment="1">
      <alignment horizontal="right" vertical="center"/>
    </xf>
    <xf numFmtId="0" fontId="47" fillId="0" borderId="25" xfId="206" applyFont="1" applyFill="1" applyBorder="1" applyAlignment="1">
      <alignment horizontal="center" vertical="center"/>
    </xf>
    <xf numFmtId="0" fontId="47" fillId="0" borderId="27" xfId="206" applyFont="1" applyFill="1" applyBorder="1" applyAlignment="1">
      <alignment horizontal="center" vertical="center"/>
    </xf>
    <xf numFmtId="0" fontId="47" fillId="0" borderId="8" xfId="206" applyFont="1" applyFill="1" applyBorder="1" applyAlignment="1">
      <alignment horizontal="center" vertical="center"/>
    </xf>
    <xf numFmtId="0" fontId="47" fillId="0" borderId="15" xfId="206" applyFont="1" applyFill="1" applyBorder="1" applyAlignment="1">
      <alignment horizontal="center" vertical="center"/>
    </xf>
    <xf numFmtId="0" fontId="47" fillId="0" borderId="12" xfId="206" applyFont="1" applyFill="1" applyBorder="1" applyAlignment="1">
      <alignment horizontal="center" vertical="center"/>
    </xf>
    <xf numFmtId="0" fontId="47" fillId="0" borderId="6" xfId="206" applyFont="1" applyFill="1" applyBorder="1" applyAlignment="1">
      <alignment horizontal="center" vertical="center"/>
    </xf>
    <xf numFmtId="0" fontId="47" fillId="0" borderId="17" xfId="206" applyFont="1" applyFill="1" applyBorder="1" applyAlignment="1">
      <alignment horizontal="center" vertical="center"/>
    </xf>
    <xf numFmtId="212" fontId="20" fillId="0" borderId="4" xfId="206" applyNumberFormat="1" applyFont="1" applyFill="1" applyBorder="1" applyAlignment="1">
      <alignment horizontal="center" vertical="center"/>
    </xf>
    <xf numFmtId="212" fontId="20" fillId="0" borderId="6" xfId="206" applyNumberFormat="1" applyFont="1" applyFill="1" applyBorder="1" applyAlignment="1">
      <alignment horizontal="right" vertical="center"/>
    </xf>
    <xf numFmtId="0" fontId="47" fillId="0" borderId="4" xfId="206" applyFont="1" applyFill="1" applyBorder="1" applyAlignment="1">
      <alignment horizontal="center" vertical="center"/>
    </xf>
    <xf numFmtId="0" fontId="20" fillId="0" borderId="24" xfId="206" applyFont="1" applyFill="1" applyBorder="1" applyAlignment="1">
      <alignment horizontal="center" vertical="center"/>
    </xf>
    <xf numFmtId="0" fontId="20" fillId="0" borderId="28" xfId="206" applyFont="1" applyFill="1" applyBorder="1" applyAlignment="1">
      <alignment horizontal="center" vertical="center"/>
    </xf>
    <xf numFmtId="0" fontId="20" fillId="0" borderId="29" xfId="206" applyFont="1" applyFill="1" applyBorder="1" applyAlignment="1">
      <alignment horizontal="center" vertical="center"/>
    </xf>
    <xf numFmtId="0" fontId="48" fillId="0" borderId="18" xfId="206" applyFont="1" applyFill="1" applyBorder="1" applyAlignment="1">
      <alignment horizontal="left" vertical="center"/>
    </xf>
    <xf numFmtId="0" fontId="48" fillId="0" borderId="4" xfId="206" applyFont="1" applyFill="1" applyBorder="1" applyAlignment="1">
      <alignment horizontal="left" vertical="center"/>
    </xf>
    <xf numFmtId="0" fontId="48" fillId="0" borderId="4" xfId="206" applyFont="1" applyFill="1" applyBorder="1" applyAlignment="1">
      <alignment horizontal="left" vertical="center" wrapText="1"/>
    </xf>
    <xf numFmtId="0" fontId="48" fillId="0" borderId="6" xfId="206" applyFont="1" applyFill="1" applyBorder="1" applyAlignment="1">
      <alignment vertical="center"/>
    </xf>
    <xf numFmtId="0" fontId="49" fillId="0" borderId="18" xfId="206" applyFont="1" applyFill="1" applyBorder="1" applyAlignment="1">
      <alignment vertical="center"/>
    </xf>
    <xf numFmtId="0" fontId="48" fillId="0" borderId="4" xfId="206" applyFont="1" applyFill="1" applyBorder="1" applyAlignment="1">
      <alignment vertical="center"/>
    </xf>
    <xf numFmtId="0" fontId="48" fillId="0" borderId="4" xfId="206" applyFont="1" applyFill="1" applyBorder="1" applyAlignment="1">
      <alignment vertical="center" wrapText="1"/>
    </xf>
    <xf numFmtId="0" fontId="48" fillId="0" borderId="4" xfId="206" applyFont="1" applyFill="1" applyBorder="1" applyAlignment="1">
      <alignment horizontal="center" vertical="center"/>
    </xf>
    <xf numFmtId="0" fontId="48" fillId="0" borderId="4" xfId="206" applyFont="1" applyFill="1" applyBorder="1" applyAlignment="1">
      <alignment horizontal="center" vertical="center" wrapText="1"/>
    </xf>
    <xf numFmtId="0" fontId="48" fillId="0" borderId="16" xfId="206" applyFont="1" applyFill="1" applyBorder="1" applyAlignment="1">
      <alignment horizontal="left" vertical="center" wrapText="1"/>
    </xf>
    <xf numFmtId="0" fontId="49" fillId="0" borderId="16" xfId="206" applyFont="1" applyFill="1" applyBorder="1" applyAlignment="1">
      <alignment horizontal="left" vertical="center" wrapText="1"/>
    </xf>
    <xf numFmtId="0" fontId="49" fillId="0" borderId="18" xfId="206" applyFont="1" applyFill="1" applyBorder="1" applyAlignment="1">
      <alignment horizontal="left" vertical="center" wrapText="1"/>
    </xf>
    <xf numFmtId="0" fontId="48" fillId="0" borderId="6" xfId="206" applyFont="1" applyFill="1" applyBorder="1" applyAlignment="1">
      <alignment horizontal="left" vertical="center" wrapText="1"/>
    </xf>
    <xf numFmtId="0" fontId="48" fillId="0" borderId="22" xfId="206" applyFont="1" applyFill="1" applyBorder="1" applyAlignment="1">
      <alignment horizontal="center" vertical="center"/>
    </xf>
    <xf numFmtId="0" fontId="48" fillId="0" borderId="31" xfId="206" applyFont="1" applyFill="1" applyBorder="1" applyAlignment="1">
      <alignment horizontal="center" vertical="center"/>
    </xf>
    <xf numFmtId="0" fontId="48" fillId="0" borderId="18" xfId="206" applyFont="1" applyFill="1" applyBorder="1" applyAlignment="1">
      <alignment horizontal="left" vertical="center" wrapText="1"/>
    </xf>
    <xf numFmtId="0" fontId="49" fillId="0" borderId="4" xfId="206" applyFont="1" applyFill="1" applyBorder="1" applyAlignment="1">
      <alignment horizontal="left" vertical="center" wrapText="1"/>
    </xf>
    <xf numFmtId="0" fontId="49" fillId="0" borderId="18" xfId="206" applyFont="1" applyFill="1" applyBorder="1" applyAlignment="1">
      <alignment horizontal="left" vertical="center"/>
    </xf>
    <xf numFmtId="0" fontId="49" fillId="0" borderId="21" xfId="206" applyFont="1" applyFill="1" applyBorder="1" applyAlignment="1">
      <alignment horizontal="left" vertical="center"/>
    </xf>
    <xf numFmtId="0" fontId="48" fillId="0" borderId="22" xfId="206" applyFont="1" applyFill="1" applyBorder="1" applyAlignment="1">
      <alignment horizontal="left" vertical="center"/>
    </xf>
    <xf numFmtId="0" fontId="48" fillId="0" borderId="32" xfId="206" applyFont="1" applyFill="1" applyBorder="1" applyAlignment="1">
      <alignment horizontal="left" vertical="center"/>
    </xf>
    <xf numFmtId="0" fontId="20" fillId="0" borderId="0" xfId="206" applyFont="1" applyFill="1" applyAlignment="1">
      <alignment horizontal="center" vertical="center"/>
    </xf>
    <xf numFmtId="0" fontId="20" fillId="0" borderId="12" xfId="206" applyFont="1" applyFill="1" applyBorder="1" applyAlignment="1">
      <alignment horizontal="center" vertical="center"/>
    </xf>
    <xf numFmtId="0" fontId="20" fillId="0" borderId="34" xfId="206" applyFont="1" applyFill="1" applyBorder="1" applyAlignment="1">
      <alignment horizontal="center" vertical="center"/>
    </xf>
    <xf numFmtId="0" fontId="20" fillId="0" borderId="35" xfId="206" applyFont="1" applyFill="1" applyBorder="1" applyAlignment="1">
      <alignment horizontal="center" vertical="center"/>
    </xf>
    <xf numFmtId="0" fontId="48" fillId="0" borderId="18" xfId="206" applyFont="1" applyFill="1" applyBorder="1" applyAlignment="1">
      <alignment horizontal="left" vertical="center" shrinkToFit="1"/>
    </xf>
    <xf numFmtId="0" fontId="48" fillId="0" borderId="4" xfId="206" applyFont="1" applyFill="1" applyBorder="1" applyAlignment="1">
      <alignment horizontal="left" vertical="center" shrinkToFit="1"/>
    </xf>
    <xf numFmtId="0" fontId="48" fillId="0" borderId="18" xfId="206" applyFont="1" applyFill="1" applyBorder="1" applyAlignment="1">
      <alignment horizontal="center" vertical="center"/>
    </xf>
    <xf numFmtId="0" fontId="48" fillId="0" borderId="6" xfId="206" applyFont="1" applyFill="1" applyBorder="1" applyAlignment="1">
      <alignment horizontal="center" vertical="center"/>
    </xf>
    <xf numFmtId="0" fontId="48" fillId="0" borderId="27" xfId="206" applyFont="1" applyFill="1" applyBorder="1" applyAlignment="1">
      <alignment horizontal="center" vertical="center"/>
    </xf>
    <xf numFmtId="0" fontId="48" fillId="0" borderId="36" xfId="206" applyFont="1" applyFill="1" applyBorder="1" applyAlignment="1">
      <alignment horizontal="center" vertical="center"/>
    </xf>
    <xf numFmtId="0" fontId="48" fillId="0" borderId="27" xfId="206" applyFont="1" applyFill="1" applyBorder="1" applyAlignment="1">
      <alignment horizontal="left" vertical="center"/>
    </xf>
    <xf numFmtId="0" fontId="48" fillId="0" borderId="37" xfId="206" applyFont="1" applyFill="1" applyBorder="1" applyAlignment="1">
      <alignment horizontal="left" vertical="center"/>
    </xf>
    <xf numFmtId="0" fontId="20" fillId="0" borderId="16" xfId="206" applyFont="1" applyFill="1" applyBorder="1" applyAlignment="1">
      <alignment horizontal="center" vertical="center"/>
    </xf>
    <xf numFmtId="0" fontId="20" fillId="0" borderId="17" xfId="206" applyFont="1" applyFill="1" applyBorder="1" applyAlignment="1">
      <alignment horizontal="center" vertical="center"/>
    </xf>
    <xf numFmtId="0" fontId="48" fillId="0" borderId="16" xfId="206" applyFont="1" applyFill="1" applyBorder="1" applyAlignment="1">
      <alignment horizontal="center" vertical="center"/>
    </xf>
    <xf numFmtId="0" fontId="48" fillId="0" borderId="17" xfId="206" applyFont="1" applyFill="1" applyBorder="1" applyAlignment="1">
      <alignment horizontal="center" vertical="center"/>
    </xf>
    <xf numFmtId="0" fontId="48" fillId="0" borderId="6" xfId="206" applyFont="1" applyFill="1" applyBorder="1" applyAlignment="1">
      <alignment horizontal="left" vertical="center"/>
    </xf>
    <xf numFmtId="0" fontId="48" fillId="0" borderId="21" xfId="206" applyFont="1" applyFill="1" applyBorder="1" applyAlignment="1">
      <alignment horizontal="left" vertical="center"/>
    </xf>
    <xf numFmtId="0" fontId="48" fillId="0" borderId="16" xfId="206" applyFont="1" applyFill="1" applyBorder="1" applyAlignment="1">
      <alignment horizontal="left" vertical="center"/>
    </xf>
    <xf numFmtId="0" fontId="48" fillId="0" borderId="17" xfId="206" applyFont="1" applyFill="1" applyBorder="1" applyAlignment="1">
      <alignment horizontal="left" vertical="center"/>
    </xf>
    <xf numFmtId="0" fontId="44" fillId="0" borderId="28" xfId="206" applyFont="1" applyFill="1" applyBorder="1">
      <alignment vertical="center"/>
    </xf>
    <xf numFmtId="0" fontId="50" fillId="0" borderId="0" xfId="206" applyFont="1" applyFill="1">
      <alignment vertical="center"/>
    </xf>
    <xf numFmtId="40" fontId="50" fillId="0" borderId="0" xfId="195" applyNumberFormat="1" applyFont="1" applyFill="1">
      <alignment vertical="center"/>
    </xf>
    <xf numFmtId="0" fontId="44" fillId="0" borderId="0" xfId="206" applyFont="1" applyFill="1" applyBorder="1">
      <alignment vertical="center"/>
    </xf>
    <xf numFmtId="0" fontId="44" fillId="0" borderId="0" xfId="206" applyFont="1" applyFill="1" applyBorder="1" applyAlignment="1">
      <alignment horizontal="center" vertical="center"/>
    </xf>
    <xf numFmtId="40" fontId="20" fillId="0" borderId="0" xfId="195" applyNumberFormat="1" applyFont="1" applyFill="1">
      <alignment vertical="center"/>
    </xf>
    <xf numFmtId="0" fontId="3" fillId="0" borderId="0" xfId="206" applyFont="1" applyFill="1">
      <alignment vertical="center"/>
    </xf>
    <xf numFmtId="0" fontId="51" fillId="0" borderId="18" xfId="206" applyFont="1" applyFill="1" applyBorder="1">
      <alignment vertical="center"/>
    </xf>
    <xf numFmtId="0" fontId="51" fillId="0" borderId="4" xfId="206" applyFont="1" applyFill="1" applyBorder="1">
      <alignment vertical="center"/>
    </xf>
    <xf numFmtId="0" fontId="3" fillId="0" borderId="4" xfId="206" applyFont="1" applyFill="1" applyBorder="1">
      <alignment vertical="center"/>
    </xf>
    <xf numFmtId="0" fontId="20" fillId="0" borderId="16" xfId="206" applyFont="1" applyFill="1" applyBorder="1" applyAlignment="1">
      <alignment horizontal="left" vertical="center"/>
    </xf>
    <xf numFmtId="0" fontId="20" fillId="0" borderId="17" xfId="206" applyFont="1" applyFill="1" applyBorder="1" applyAlignment="1">
      <alignment horizontal="left" vertical="center"/>
    </xf>
    <xf numFmtId="0" fontId="20" fillId="0" borderId="16" xfId="206" applyFont="1" applyFill="1" applyBorder="1">
      <alignment vertical="center"/>
    </xf>
    <xf numFmtId="0" fontId="0" fillId="0" borderId="18" xfId="206" applyFont="1" applyFill="1" applyBorder="1" applyAlignment="1">
      <alignment vertical="center"/>
    </xf>
    <xf numFmtId="0" fontId="0" fillId="0" borderId="16" xfId="206" applyFont="1" applyFill="1" applyBorder="1" applyAlignment="1">
      <alignment horizontal="center" vertical="center"/>
    </xf>
    <xf numFmtId="0" fontId="52" fillId="0" borderId="0" xfId="206" applyFont="1" applyFill="1">
      <alignment vertical="center"/>
    </xf>
    <xf numFmtId="0" fontId="20" fillId="0" borderId="8" xfId="206" applyFont="1" applyFill="1" applyBorder="1" applyAlignment="1">
      <alignment horizontal="center" vertical="center"/>
    </xf>
    <xf numFmtId="0" fontId="20" fillId="0" borderId="17" xfId="206" applyFont="1" applyFill="1" applyBorder="1" applyAlignment="1">
      <alignment vertical="center"/>
    </xf>
    <xf numFmtId="207" fontId="20" fillId="0" borderId="3" xfId="206" applyNumberFormat="1" applyFont="1" applyFill="1" applyBorder="1" applyAlignment="1">
      <alignment horizontal="center" vertical="center"/>
    </xf>
    <xf numFmtId="0" fontId="20" fillId="0" borderId="23" xfId="206" applyFont="1" applyFill="1" applyBorder="1" applyAlignment="1">
      <alignment vertical="center"/>
    </xf>
    <xf numFmtId="207" fontId="20" fillId="0" borderId="22" xfId="206" applyNumberFormat="1" applyFont="1" applyFill="1" applyBorder="1" applyAlignment="1">
      <alignment horizontal="center" vertical="center"/>
    </xf>
    <xf numFmtId="207" fontId="20" fillId="0" borderId="16" xfId="206" applyNumberFormat="1" applyFont="1" applyFill="1" applyBorder="1" applyAlignment="1">
      <alignment horizontal="center" vertical="center"/>
    </xf>
    <xf numFmtId="0" fontId="20" fillId="0" borderId="26" xfId="206" applyFont="1" applyFill="1" applyBorder="1" applyAlignment="1">
      <alignment horizontal="center" vertical="center"/>
    </xf>
    <xf numFmtId="0" fontId="20" fillId="0" borderId="23" xfId="206" applyFont="1" applyFill="1" applyBorder="1" applyAlignment="1">
      <alignment horizontal="center" vertical="center"/>
    </xf>
    <xf numFmtId="210" fontId="20" fillId="0" borderId="3" xfId="206" applyNumberFormat="1" applyFont="1" applyFill="1" applyBorder="1" applyAlignment="1">
      <alignment horizontal="center" vertical="center"/>
    </xf>
    <xf numFmtId="210" fontId="20" fillId="0" borderId="27" xfId="206" applyNumberFormat="1" applyFont="1" applyFill="1" applyBorder="1" applyAlignment="1">
      <alignment horizontal="center" vertical="center"/>
    </xf>
    <xf numFmtId="200" fontId="20" fillId="0" borderId="6" xfId="206" applyNumberFormat="1" applyFont="1" applyFill="1" applyBorder="1" applyAlignment="1">
      <alignment horizontal="center" vertical="center"/>
    </xf>
    <xf numFmtId="200" fontId="20" fillId="0" borderId="18" xfId="206" applyNumberFormat="1" applyFont="1" applyFill="1" applyBorder="1" applyAlignment="1">
      <alignment horizontal="center" vertical="center"/>
    </xf>
    <xf numFmtId="0" fontId="20" fillId="0" borderId="15" xfId="206" applyFont="1" applyFill="1" applyBorder="1" applyAlignment="1">
      <alignment horizontal="center" vertical="center"/>
    </xf>
    <xf numFmtId="212" fontId="20" fillId="0" borderId="22" xfId="206" applyNumberFormat="1" applyFont="1" applyFill="1" applyBorder="1" applyAlignment="1">
      <alignment horizontal="right" vertical="center"/>
    </xf>
    <xf numFmtId="0" fontId="20" fillId="0" borderId="31" xfId="206" applyFont="1" applyFill="1" applyBorder="1" applyAlignment="1">
      <alignment horizontal="center" vertical="center"/>
    </xf>
    <xf numFmtId="0" fontId="48" fillId="0" borderId="33" xfId="206" applyFont="1" applyFill="1" applyBorder="1" applyAlignment="1">
      <alignment horizontal="center" vertical="center"/>
    </xf>
    <xf numFmtId="212" fontId="20" fillId="0" borderId="8" xfId="206" applyNumberFormat="1" applyFont="1" applyFill="1" applyBorder="1" applyAlignment="1">
      <alignment horizontal="right" vertical="center"/>
    </xf>
    <xf numFmtId="0" fontId="48" fillId="0" borderId="3" xfId="206" applyFont="1" applyFill="1" applyBorder="1" applyAlignment="1">
      <alignment horizontal="center" vertical="center"/>
    </xf>
    <xf numFmtId="0" fontId="48" fillId="0" borderId="23" xfId="206" applyFont="1" applyFill="1" applyBorder="1" applyAlignment="1">
      <alignment horizontal="center" vertical="center"/>
    </xf>
    <xf numFmtId="212" fontId="20" fillId="0" borderId="0" xfId="206" applyNumberFormat="1" applyFont="1" applyFill="1">
      <alignment vertical="center"/>
    </xf>
    <xf numFmtId="212" fontId="20" fillId="0" borderId="12" xfId="206" applyNumberFormat="1" applyFont="1" applyFill="1" applyBorder="1" applyAlignment="1">
      <alignment horizontal="right" vertical="center"/>
    </xf>
    <xf numFmtId="0" fontId="48" fillId="0" borderId="8" xfId="206" applyFont="1" applyFill="1" applyBorder="1" applyAlignment="1">
      <alignment horizontal="center" vertical="center"/>
    </xf>
    <xf numFmtId="212" fontId="20" fillId="0" borderId="3" xfId="206" applyNumberFormat="1" applyFont="1" applyFill="1" applyBorder="1" applyAlignment="1">
      <alignment horizontal="right" vertical="center"/>
    </xf>
    <xf numFmtId="0" fontId="48" fillId="0" borderId="15" xfId="206" applyFont="1" applyFill="1" applyBorder="1" applyAlignment="1">
      <alignment horizontal="center" vertical="center"/>
    </xf>
    <xf numFmtId="0" fontId="48" fillId="0" borderId="12" xfId="206" applyFont="1" applyFill="1" applyBorder="1" applyAlignment="1">
      <alignment horizontal="center" vertical="center"/>
    </xf>
    <xf numFmtId="0" fontId="49" fillId="0" borderId="16" xfId="206" applyFont="1" applyFill="1" applyBorder="1" applyAlignment="1">
      <alignment horizontal="left" vertical="center"/>
    </xf>
    <xf numFmtId="0" fontId="48" fillId="0" borderId="31" xfId="206" applyFont="1" applyFill="1" applyBorder="1" applyAlignment="1">
      <alignment horizontal="left" vertical="center"/>
    </xf>
    <xf numFmtId="0" fontId="48" fillId="0" borderId="36" xfId="206" applyFont="1" applyFill="1" applyBorder="1" applyAlignment="1">
      <alignment horizontal="left" vertical="center"/>
    </xf>
    <xf numFmtId="0" fontId="20" fillId="0" borderId="28" xfId="206" applyFont="1" applyFill="1" applyBorder="1">
      <alignment vertical="center"/>
    </xf>
    <xf numFmtId="0" fontId="20" fillId="0" borderId="0" xfId="206" applyFont="1" applyFill="1" applyBorder="1" applyAlignment="1">
      <alignment horizontal="center" vertical="center"/>
    </xf>
    <xf numFmtId="0" fontId="44" fillId="0" borderId="38" xfId="206" applyFont="1" applyFill="1" applyBorder="1" applyAlignment="1">
      <alignment horizontal="center" vertical="center"/>
    </xf>
    <xf numFmtId="0" fontId="20" fillId="0" borderId="38" xfId="206" applyFont="1" applyFill="1" applyBorder="1" applyAlignment="1">
      <alignment horizontal="center" vertical="center"/>
    </xf>
    <xf numFmtId="214" fontId="20" fillId="0" borderId="4" xfId="206" applyNumberFormat="1" applyFont="1" applyFill="1" applyBorder="1" applyAlignment="1">
      <alignment horizontal="center" vertical="center"/>
    </xf>
    <xf numFmtId="214" fontId="20" fillId="0" borderId="18" xfId="206" applyNumberFormat="1" applyFont="1" applyFill="1" applyBorder="1" applyAlignment="1">
      <alignment horizontal="center" vertical="center"/>
    </xf>
    <xf numFmtId="0" fontId="50" fillId="0" borderId="4" xfId="206" applyFont="1" applyFill="1" applyBorder="1" applyAlignment="1">
      <alignment horizontal="center" vertical="center"/>
    </xf>
    <xf numFmtId="212" fontId="50" fillId="0" borderId="4" xfId="206" applyNumberFormat="1" applyFont="1" applyFill="1" applyBorder="1" applyAlignment="1">
      <alignment horizontal="right" vertical="center"/>
    </xf>
    <xf numFmtId="0" fontId="20" fillId="0" borderId="4" xfId="206" applyFont="1" applyFill="1" applyBorder="1" applyAlignment="1">
      <alignment horizontal="left" vertical="center" wrapText="1"/>
    </xf>
    <xf numFmtId="0" fontId="20" fillId="0" borderId="18" xfId="206" applyFont="1" applyFill="1" applyBorder="1" applyAlignment="1">
      <alignment horizontal="left" vertical="center" wrapText="1"/>
    </xf>
    <xf numFmtId="0" fontId="0" fillId="0" borderId="16" xfId="206" applyFont="1" applyFill="1" applyBorder="1" applyAlignment="1">
      <alignment horizontal="left" vertical="center"/>
    </xf>
    <xf numFmtId="0" fontId="0" fillId="0" borderId="18" xfId="206" applyFont="1" applyFill="1" applyBorder="1" applyAlignment="1">
      <alignment horizontal="left" vertical="center"/>
    </xf>
    <xf numFmtId="0" fontId="20" fillId="0" borderId="4" xfId="206" applyFont="1" applyFill="1" applyBorder="1" applyAlignment="1">
      <alignment horizontal="left" vertical="top" wrapText="1"/>
    </xf>
    <xf numFmtId="0" fontId="20" fillId="0" borderId="4" xfId="206" applyFont="1" applyFill="1" applyBorder="1" applyAlignment="1">
      <alignment horizontal="center" vertical="center" wrapText="1"/>
    </xf>
    <xf numFmtId="0" fontId="20" fillId="0" borderId="4" xfId="206" applyFont="1" applyFill="1" applyBorder="1" applyAlignment="1">
      <alignment horizontal="left" vertical="center" shrinkToFit="1"/>
    </xf>
    <xf numFmtId="0" fontId="20" fillId="0" borderId="16" xfId="206" applyFont="1" applyFill="1" applyBorder="1" applyAlignment="1">
      <alignment horizontal="left" vertical="center" wrapText="1"/>
    </xf>
    <xf numFmtId="0" fontId="0" fillId="0" borderId="16" xfId="206" applyFont="1" applyFill="1" applyBorder="1" applyAlignment="1">
      <alignment horizontal="left" vertical="center" wrapText="1"/>
    </xf>
    <xf numFmtId="0" fontId="0" fillId="0" borderId="18" xfId="206" applyFont="1" applyFill="1" applyBorder="1" applyAlignment="1">
      <alignment horizontal="left" vertical="center" wrapText="1"/>
    </xf>
    <xf numFmtId="0" fontId="20" fillId="0" borderId="18" xfId="206" applyFont="1" applyFill="1" applyBorder="1" applyAlignment="1">
      <alignment horizontal="left" vertical="center"/>
    </xf>
    <xf numFmtId="0" fontId="46" fillId="0" borderId="26" xfId="206" applyFont="1" applyBorder="1" applyAlignment="1">
      <alignment vertical="center"/>
    </xf>
    <xf numFmtId="0" fontId="44" fillId="0" borderId="4" xfId="206" applyFont="1" applyBorder="1" applyAlignment="1">
      <alignment vertical="center" shrinkToFit="1"/>
    </xf>
    <xf numFmtId="0" fontId="44" fillId="0" borderId="4" xfId="206" applyFont="1" applyBorder="1" applyAlignment="1">
      <alignment vertical="center"/>
    </xf>
    <xf numFmtId="0" fontId="44" fillId="0" borderId="4" xfId="206" applyFont="1" applyBorder="1" applyAlignment="1">
      <alignment horizontal="right" vertical="center"/>
    </xf>
    <xf numFmtId="0" fontId="44" fillId="0" borderId="0" xfId="206" applyFont="1" applyFill="1" applyBorder="1" applyAlignment="1">
      <alignment vertical="center" shrinkToFit="1"/>
    </xf>
    <xf numFmtId="0" fontId="44" fillId="0" borderId="4" xfId="206" applyFont="1" applyBorder="1" applyAlignment="1">
      <alignment horizontal="right" vertical="center" shrinkToFit="1"/>
    </xf>
    <xf numFmtId="0" fontId="20" fillId="0" borderId="4" xfId="206" applyFont="1" applyFill="1" applyBorder="1" applyAlignment="1">
      <alignment vertical="center" shrinkToFit="1"/>
    </xf>
    <xf numFmtId="0" fontId="50" fillId="0" borderId="4" xfId="206" applyFont="1" applyBorder="1">
      <alignment vertical="center"/>
    </xf>
    <xf numFmtId="0" fontId="44" fillId="0" borderId="19" xfId="206" applyFont="1" applyFill="1" applyBorder="1" applyAlignment="1">
      <alignment vertical="center" shrinkToFit="1"/>
    </xf>
    <xf numFmtId="0" fontId="53" fillId="0" borderId="4" xfId="206" applyFont="1" applyFill="1" applyBorder="1" applyAlignment="1">
      <alignment vertical="center" shrinkToFit="1"/>
    </xf>
    <xf numFmtId="0" fontId="51" fillId="0" borderId="4" xfId="206" applyFont="1" applyFill="1" applyBorder="1" applyAlignment="1">
      <alignment vertical="center" shrinkToFit="1"/>
    </xf>
    <xf numFmtId="0" fontId="44" fillId="0" borderId="6" xfId="206" applyFont="1" applyFill="1" applyBorder="1" applyAlignment="1">
      <alignment vertical="center" shrinkToFit="1"/>
    </xf>
    <xf numFmtId="0" fontId="44" fillId="0" borderId="16" xfId="206" applyFont="1" applyFill="1" applyBorder="1" applyAlignment="1">
      <alignment vertical="center" shrinkToFit="1"/>
    </xf>
    <xf numFmtId="0" fontId="44" fillId="0" borderId="18" xfId="206" applyFont="1" applyFill="1" applyBorder="1" applyAlignment="1">
      <alignment vertical="center" shrinkToFit="1"/>
    </xf>
    <xf numFmtId="0" fontId="44" fillId="0" borderId="4" xfId="206" applyFont="1" applyFill="1" applyBorder="1" applyAlignment="1">
      <alignment horizontal="center" vertical="center" shrinkToFit="1"/>
    </xf>
    <xf numFmtId="0" fontId="44" fillId="0" borderId="6" xfId="206" applyFont="1" applyFill="1" applyBorder="1" applyAlignment="1">
      <alignment horizontal="center" vertical="center" shrinkToFit="1"/>
    </xf>
    <xf numFmtId="0" fontId="44" fillId="0" borderId="16" xfId="206" applyFont="1" applyFill="1" applyBorder="1" applyAlignment="1">
      <alignment horizontal="center" vertical="center" shrinkToFit="1"/>
    </xf>
    <xf numFmtId="0" fontId="44" fillId="0" borderId="6" xfId="206" applyFont="1" applyFill="1" applyBorder="1" applyAlignment="1">
      <alignment horizontal="left" vertical="center" shrinkToFit="1"/>
    </xf>
    <xf numFmtId="0" fontId="44" fillId="0" borderId="4" xfId="206" applyFont="1" applyFill="1" applyBorder="1" applyAlignment="1">
      <alignment horizontal="left" vertical="center" shrinkToFit="1"/>
    </xf>
    <xf numFmtId="0" fontId="54" fillId="0" borderId="26" xfId="206" applyFont="1" applyBorder="1" applyAlignment="1">
      <alignment vertical="center"/>
    </xf>
    <xf numFmtId="200" fontId="44" fillId="0" borderId="4" xfId="206" applyNumberFormat="1" applyFont="1" applyBorder="1" applyAlignment="1">
      <alignment horizontal="center" vertical="center"/>
    </xf>
    <xf numFmtId="215" fontId="44" fillId="0" borderId="4" xfId="206" applyNumberFormat="1" applyFont="1" applyBorder="1" applyAlignment="1">
      <alignment horizontal="center" vertical="center"/>
    </xf>
    <xf numFmtId="200" fontId="44" fillId="0" borderId="0" xfId="206" applyNumberFormat="1" applyFont="1" applyFill="1" applyBorder="1" applyAlignment="1">
      <alignment horizontal="center" vertical="center"/>
    </xf>
    <xf numFmtId="200" fontId="44" fillId="0" borderId="22" xfId="206" applyNumberFormat="1" applyFont="1" applyBorder="1" applyAlignment="1">
      <alignment horizontal="center" vertical="center"/>
    </xf>
    <xf numFmtId="0" fontId="44" fillId="0" borderId="22" xfId="206" applyFont="1" applyFill="1" applyBorder="1" applyAlignment="1">
      <alignment horizontal="center" vertical="center" shrinkToFit="1"/>
    </xf>
    <xf numFmtId="0" fontId="50" fillId="0" borderId="22" xfId="206" applyFont="1" applyFill="1" applyBorder="1" applyAlignment="1">
      <alignment horizontal="center" vertical="center"/>
    </xf>
    <xf numFmtId="200" fontId="44" fillId="0" borderId="24" xfId="206" applyNumberFormat="1" applyFont="1" applyFill="1" applyBorder="1" applyAlignment="1">
      <alignment horizontal="center" vertical="center" wrapText="1"/>
    </xf>
    <xf numFmtId="0" fontId="34" fillId="0" borderId="28" xfId="206" applyBorder="1" applyAlignment="1">
      <alignment horizontal="center" vertical="center"/>
    </xf>
    <xf numFmtId="0" fontId="34" fillId="0" borderId="8" xfId="206" applyBorder="1" applyAlignment="1">
      <alignment horizontal="center" vertical="center"/>
    </xf>
    <xf numFmtId="0" fontId="44" fillId="0" borderId="24" xfId="206" applyFont="1" applyFill="1" applyBorder="1" applyAlignment="1">
      <alignment horizontal="center" vertical="center" wrapText="1"/>
    </xf>
    <xf numFmtId="200" fontId="44" fillId="0" borderId="3" xfId="206" applyNumberFormat="1" applyFont="1" applyBorder="1" applyAlignment="1">
      <alignment horizontal="center" vertical="center"/>
    </xf>
    <xf numFmtId="0" fontId="34" fillId="0" borderId="3" xfId="206" applyFont="1" applyBorder="1" applyAlignment="1">
      <alignment horizontal="center" vertical="center"/>
    </xf>
    <xf numFmtId="0" fontId="34" fillId="0" borderId="3" xfId="206" applyBorder="1" applyAlignment="1">
      <alignment horizontal="center" vertical="center" shrinkToFit="1"/>
    </xf>
    <xf numFmtId="0" fontId="55" fillId="0" borderId="3" xfId="206" applyFont="1" applyBorder="1" applyAlignment="1">
      <alignment horizontal="center" vertical="center"/>
    </xf>
    <xf numFmtId="0" fontId="34" fillId="0" borderId="19" xfId="206" applyBorder="1" applyAlignment="1">
      <alignment horizontal="center" vertical="center"/>
    </xf>
    <xf numFmtId="0" fontId="0" fillId="0" borderId="3" xfId="206" applyFont="1" applyFill="1" applyBorder="1" applyAlignment="1">
      <alignment horizontal="center" vertical="center"/>
    </xf>
    <xf numFmtId="0" fontId="34" fillId="0" borderId="0" xfId="206" applyBorder="1" applyAlignment="1">
      <alignment horizontal="center" vertical="center"/>
    </xf>
    <xf numFmtId="0" fontId="34" fillId="0" borderId="0" xfId="206" applyAlignment="1">
      <alignment horizontal="center" vertical="center"/>
    </xf>
    <xf numFmtId="0" fontId="34" fillId="0" borderId="26" xfId="206" applyBorder="1" applyAlignment="1">
      <alignment horizontal="center" vertical="center"/>
    </xf>
    <xf numFmtId="0" fontId="34" fillId="0" borderId="19" xfId="206" applyFont="1" applyFill="1" applyBorder="1" applyAlignment="1">
      <alignment horizontal="center" vertical="center" wrapText="1"/>
    </xf>
    <xf numFmtId="215" fontId="50" fillId="0" borderId="4" xfId="206" applyNumberFormat="1" applyFont="1" applyBorder="1" applyAlignment="1">
      <alignment horizontal="center" vertical="center"/>
    </xf>
    <xf numFmtId="215" fontId="44" fillId="0" borderId="0" xfId="206" applyNumberFormat="1" applyFont="1" applyFill="1" applyBorder="1" applyAlignment="1">
      <alignment horizontal="center" vertical="center"/>
    </xf>
    <xf numFmtId="200" fontId="44" fillId="0" borderId="27" xfId="206" applyNumberFormat="1" applyFont="1" applyBorder="1" applyAlignment="1">
      <alignment horizontal="center" vertical="center"/>
    </xf>
    <xf numFmtId="215" fontId="20" fillId="0" borderId="4" xfId="206" applyNumberFormat="1" applyFont="1" applyFill="1" applyBorder="1" applyAlignment="1">
      <alignment horizontal="center" vertical="center"/>
    </xf>
    <xf numFmtId="0" fontId="34" fillId="0" borderId="27" xfId="206" applyFont="1" applyBorder="1" applyAlignment="1">
      <alignment horizontal="center" vertical="center"/>
    </xf>
    <xf numFmtId="0" fontId="34" fillId="0" borderId="27" xfId="206" applyBorder="1" applyAlignment="1">
      <alignment horizontal="center" vertical="center" shrinkToFit="1"/>
    </xf>
    <xf numFmtId="0" fontId="55" fillId="0" borderId="27" xfId="206" applyFont="1" applyBorder="1" applyAlignment="1">
      <alignment horizontal="center" vertical="center"/>
    </xf>
    <xf numFmtId="0" fontId="34" fillId="0" borderId="12" xfId="206" applyBorder="1" applyAlignment="1">
      <alignment horizontal="center" vertical="center"/>
    </xf>
    <xf numFmtId="0" fontId="0" fillId="0" borderId="27" xfId="206" applyFont="1" applyFill="1" applyBorder="1" applyAlignment="1">
      <alignment horizontal="center" vertical="center"/>
    </xf>
    <xf numFmtId="0" fontId="34" fillId="0" borderId="34" xfId="206" applyBorder="1" applyAlignment="1">
      <alignment horizontal="center" vertical="center"/>
    </xf>
    <xf numFmtId="0" fontId="34" fillId="0" borderId="15" xfId="206" applyBorder="1" applyAlignment="1">
      <alignment horizontal="center" vertical="center"/>
    </xf>
    <xf numFmtId="0" fontId="34" fillId="0" borderId="12" xfId="206" applyFont="1" applyFill="1" applyBorder="1" applyAlignment="1">
      <alignment horizontal="center" vertical="center" wrapText="1"/>
    </xf>
    <xf numFmtId="216" fontId="44" fillId="0" borderId="4" xfId="206" applyNumberFormat="1" applyFont="1" applyBorder="1" applyAlignment="1">
      <alignment horizontal="center" vertical="center"/>
    </xf>
    <xf numFmtId="216" fontId="50" fillId="0" borderId="4" xfId="206" applyNumberFormat="1" applyFont="1" applyBorder="1" applyAlignment="1">
      <alignment horizontal="center" vertical="center"/>
    </xf>
    <xf numFmtId="216" fontId="50" fillId="4" borderId="4" xfId="206" applyNumberFormat="1" applyFont="1" applyFill="1" applyBorder="1" applyAlignment="1">
      <alignment horizontal="center" vertical="center"/>
    </xf>
    <xf numFmtId="216" fontId="44" fillId="5" borderId="4" xfId="206" applyNumberFormat="1" applyFont="1" applyFill="1" applyBorder="1" applyAlignment="1">
      <alignment horizontal="center" vertical="center"/>
    </xf>
    <xf numFmtId="217" fontId="50" fillId="0" borderId="4" xfId="206" applyNumberFormat="1" applyFont="1" applyBorder="1" applyAlignment="1">
      <alignment horizontal="center" vertical="center"/>
    </xf>
    <xf numFmtId="0" fontId="53" fillId="0" borderId="0" xfId="206" applyFont="1" applyFill="1" applyBorder="1" applyAlignment="1">
      <alignment horizontal="center" vertical="center"/>
    </xf>
    <xf numFmtId="0" fontId="50" fillId="4" borderId="4" xfId="206" applyNumberFormat="1" applyFont="1" applyFill="1" applyBorder="1" applyAlignment="1">
      <alignment horizontal="center" vertical="center"/>
    </xf>
    <xf numFmtId="217" fontId="44" fillId="0" borderId="4" xfId="206" applyNumberFormat="1" applyFont="1" applyBorder="1" applyAlignment="1">
      <alignment horizontal="center" vertical="center"/>
    </xf>
    <xf numFmtId="217" fontId="20" fillId="4" borderId="4" xfId="206" applyNumberFormat="1" applyFont="1" applyFill="1" applyBorder="1" applyAlignment="1">
      <alignment horizontal="center" vertical="center"/>
    </xf>
    <xf numFmtId="217" fontId="20" fillId="5" borderId="4" xfId="206" applyNumberFormat="1" applyFont="1" applyFill="1" applyBorder="1" applyAlignment="1">
      <alignment horizontal="center" vertical="center"/>
    </xf>
    <xf numFmtId="217" fontId="53" fillId="0" borderId="4" xfId="206" applyNumberFormat="1" applyFont="1" applyFill="1" applyBorder="1" applyAlignment="1">
      <alignment horizontal="center" vertical="center"/>
    </xf>
    <xf numFmtId="0" fontId="20" fillId="5" borderId="4" xfId="206" applyFont="1" applyFill="1" applyBorder="1" applyAlignment="1">
      <alignment horizontal="center" vertical="center"/>
    </xf>
    <xf numFmtId="0" fontId="56" fillId="0" borderId="4" xfId="206" applyFont="1" applyBorder="1" applyAlignment="1">
      <alignment horizontal="center" vertical="center"/>
    </xf>
    <xf numFmtId="0" fontId="53" fillId="0" borderId="4" xfId="206" applyFont="1" applyBorder="1" applyAlignment="1">
      <alignment horizontal="center" vertical="center"/>
    </xf>
    <xf numFmtId="218" fontId="53" fillId="0" borderId="4" xfId="206" applyNumberFormat="1" applyFont="1" applyBorder="1" applyAlignment="1">
      <alignment horizontal="center" vertical="center"/>
    </xf>
    <xf numFmtId="216" fontId="51" fillId="0" borderId="4" xfId="206" applyNumberFormat="1" applyFont="1" applyFill="1" applyBorder="1" applyAlignment="1">
      <alignment horizontal="center" vertical="center"/>
    </xf>
    <xf numFmtId="0" fontId="53" fillId="0" borderId="19" xfId="206" applyFont="1" applyFill="1" applyBorder="1" applyAlignment="1">
      <alignment horizontal="center" vertical="center"/>
    </xf>
    <xf numFmtId="219" fontId="53" fillId="0" borderId="4" xfId="195" applyNumberFormat="1" applyFont="1" applyFill="1" applyBorder="1" applyAlignment="1">
      <alignment horizontal="center" vertical="center"/>
    </xf>
    <xf numFmtId="219" fontId="50" fillId="0" borderId="4" xfId="195" applyNumberFormat="1" applyFont="1" applyFill="1" applyBorder="1" applyAlignment="1">
      <alignment horizontal="center" vertical="center"/>
    </xf>
    <xf numFmtId="219" fontId="20" fillId="5" borderId="4" xfId="195" applyNumberFormat="1" applyFont="1" applyFill="1" applyBorder="1" applyAlignment="1">
      <alignment horizontal="center" vertical="center"/>
    </xf>
    <xf numFmtId="219" fontId="44" fillId="0" borderId="4" xfId="195" applyNumberFormat="1" applyFont="1" applyFill="1" applyBorder="1" applyAlignment="1">
      <alignment horizontal="center" vertical="center"/>
    </xf>
    <xf numFmtId="216" fontId="53" fillId="0" borderId="6" xfId="206" applyNumberFormat="1" applyFont="1" applyFill="1" applyBorder="1" applyAlignment="1">
      <alignment horizontal="center" vertical="center"/>
    </xf>
    <xf numFmtId="216" fontId="53" fillId="0" borderId="16" xfId="206" applyNumberFormat="1" applyFont="1" applyFill="1" applyBorder="1" applyAlignment="1">
      <alignment horizontal="center" vertical="center"/>
    </xf>
    <xf numFmtId="216" fontId="53" fillId="0" borderId="18" xfId="206" applyNumberFormat="1" applyFont="1" applyFill="1" applyBorder="1" applyAlignment="1">
      <alignment horizontal="center" vertical="center"/>
    </xf>
    <xf numFmtId="215" fontId="53" fillId="0" borderId="4" xfId="206" applyNumberFormat="1" applyFont="1" applyFill="1" applyBorder="1" applyAlignment="1">
      <alignment horizontal="center" vertical="center"/>
    </xf>
    <xf numFmtId="216" fontId="20" fillId="0" borderId="6" xfId="206" applyNumberFormat="1" applyFont="1" applyFill="1" applyBorder="1" applyAlignment="1">
      <alignment horizontal="center" vertical="center"/>
    </xf>
    <xf numFmtId="216" fontId="0" fillId="0" borderId="16" xfId="206" applyNumberFormat="1" applyFont="1" applyFill="1" applyBorder="1" applyAlignment="1">
      <alignment horizontal="center" vertical="center"/>
    </xf>
    <xf numFmtId="216" fontId="53" fillId="0" borderId="4" xfId="206" applyNumberFormat="1" applyFont="1" applyFill="1" applyBorder="1" applyAlignment="1">
      <alignment horizontal="center" vertical="center"/>
    </xf>
    <xf numFmtId="219" fontId="53" fillId="0" borderId="6" xfId="195" applyNumberFormat="1" applyFont="1" applyFill="1" applyBorder="1" applyAlignment="1">
      <alignment horizontal="center" vertical="center"/>
    </xf>
    <xf numFmtId="215" fontId="51" fillId="0" borderId="4" xfId="206" applyNumberFormat="1" applyFont="1" applyFill="1" applyBorder="1" applyAlignment="1">
      <alignment horizontal="center" vertical="center"/>
    </xf>
    <xf numFmtId="219" fontId="51" fillId="0" borderId="4" xfId="195" applyNumberFormat="1" applyFont="1" applyFill="1" applyBorder="1" applyAlignment="1">
      <alignment horizontal="center" vertical="center"/>
    </xf>
    <xf numFmtId="0" fontId="51" fillId="0" borderId="4" xfId="206" applyFont="1" applyFill="1" applyBorder="1" applyAlignment="1">
      <alignment horizontal="center" vertical="center"/>
    </xf>
    <xf numFmtId="0" fontId="53" fillId="0" borderId="6" xfId="206" applyFont="1" applyBorder="1" applyAlignment="1">
      <alignment horizontal="center" vertical="center"/>
    </xf>
    <xf numFmtId="0" fontId="53" fillId="0" borderId="16" xfId="206" applyFont="1" applyBorder="1" applyAlignment="1">
      <alignment horizontal="center" vertical="center"/>
    </xf>
    <xf numFmtId="0" fontId="53" fillId="0" borderId="18" xfId="206" applyFont="1" applyBorder="1" applyAlignment="1">
      <alignment horizontal="center" vertical="center"/>
    </xf>
    <xf numFmtId="0" fontId="34" fillId="0" borderId="16" xfId="206" applyBorder="1" applyAlignment="1">
      <alignment horizontal="center" vertical="center"/>
    </xf>
    <xf numFmtId="0" fontId="34" fillId="0" borderId="4" xfId="206" applyFill="1" applyBorder="1" applyAlignment="1">
      <alignment horizontal="center" vertical="center"/>
    </xf>
    <xf numFmtId="0" fontId="53" fillId="0" borderId="4" xfId="206" applyFont="1" applyBorder="1" applyAlignment="1">
      <alignment horizontal="center" vertical="center" shrinkToFit="1"/>
    </xf>
    <xf numFmtId="0" fontId="44" fillId="5" borderId="4" xfId="206" applyFont="1" applyFill="1" applyBorder="1" applyAlignment="1">
      <alignment horizontal="center" vertical="center"/>
    </xf>
    <xf numFmtId="0" fontId="53" fillId="0" borderId="6" xfId="206" applyFont="1" applyBorder="1" applyAlignment="1">
      <alignment horizontal="center" vertical="center" shrinkToFit="1"/>
    </xf>
    <xf numFmtId="0" fontId="53" fillId="0" borderId="16" xfId="206" applyFont="1" applyBorder="1" applyAlignment="1">
      <alignment horizontal="center" vertical="center" shrinkToFit="1"/>
    </xf>
    <xf numFmtId="0" fontId="53" fillId="0" borderId="18" xfId="206" applyFont="1" applyBorder="1" applyAlignment="1">
      <alignment horizontal="center" vertical="center" shrinkToFit="1"/>
    </xf>
    <xf numFmtId="215" fontId="44" fillId="0" borderId="0" xfId="206" applyNumberFormat="1" applyFont="1">
      <alignment vertical="center"/>
    </xf>
    <xf numFmtId="0" fontId="52" fillId="0" borderId="26" xfId="206" applyFont="1" applyFill="1" applyBorder="1" applyAlignment="1">
      <alignment vertical="center"/>
    </xf>
    <xf numFmtId="0" fontId="20" fillId="0" borderId="4" xfId="206" applyFont="1" applyFill="1" applyBorder="1" applyAlignment="1">
      <alignment vertical="center"/>
    </xf>
    <xf numFmtId="0" fontId="20" fillId="0" borderId="4" xfId="206" applyFont="1" applyFill="1" applyBorder="1" applyAlignment="1">
      <alignment horizontal="right" vertical="center"/>
    </xf>
    <xf numFmtId="0" fontId="20" fillId="0" borderId="4" xfId="206" applyFont="1" applyFill="1" applyBorder="1" applyAlignment="1">
      <alignment horizontal="right" vertical="center" shrinkToFit="1"/>
    </xf>
    <xf numFmtId="0" fontId="20" fillId="0" borderId="0" xfId="206" applyFont="1" applyFill="1" applyBorder="1" applyAlignment="1">
      <alignment vertical="center" shrinkToFit="1"/>
    </xf>
    <xf numFmtId="0" fontId="20" fillId="0" borderId="4" xfId="206" applyFont="1" applyFill="1" applyBorder="1" applyAlignment="1">
      <alignment horizontal="center" vertical="center" shrinkToFit="1"/>
    </xf>
    <xf numFmtId="0" fontId="20" fillId="0" borderId="6" xfId="206" applyFont="1" applyFill="1" applyBorder="1" applyAlignment="1">
      <alignment horizontal="left" vertical="center" shrinkToFit="1"/>
    </xf>
    <xf numFmtId="0" fontId="20" fillId="0" borderId="19" xfId="206" applyFont="1" applyFill="1" applyBorder="1" applyAlignment="1">
      <alignment vertical="center" shrinkToFit="1"/>
    </xf>
    <xf numFmtId="0" fontId="20" fillId="0" borderId="24" xfId="206" applyFont="1" applyFill="1" applyBorder="1" applyAlignment="1">
      <alignment horizontal="left" vertical="center" shrinkToFit="1"/>
    </xf>
    <xf numFmtId="0" fontId="20" fillId="0" borderId="22" xfId="206" applyFont="1" applyFill="1" applyBorder="1">
      <alignment vertical="center"/>
    </xf>
    <xf numFmtId="0" fontId="20" fillId="0" borderId="24" xfId="206" applyFont="1" applyFill="1" applyBorder="1">
      <alignment vertical="center"/>
    </xf>
    <xf numFmtId="0" fontId="20" fillId="0" borderId="22" xfId="206" applyFont="1" applyFill="1" applyBorder="1" applyAlignment="1">
      <alignment vertical="center" shrinkToFit="1"/>
    </xf>
    <xf numFmtId="0" fontId="20" fillId="0" borderId="6" xfId="206" applyFont="1" applyFill="1" applyBorder="1" applyAlignment="1">
      <alignment vertical="center" shrinkToFit="1"/>
    </xf>
    <xf numFmtId="0" fontId="20" fillId="0" borderId="24" xfId="206" applyFont="1" applyFill="1" applyBorder="1" applyAlignment="1">
      <alignment vertical="center" shrinkToFit="1"/>
    </xf>
    <xf numFmtId="0" fontId="20" fillId="0" borderId="22" xfId="206" applyFont="1" applyFill="1" applyBorder="1" applyAlignment="1">
      <alignment horizontal="center" vertical="center" shrinkToFit="1"/>
    </xf>
    <xf numFmtId="0" fontId="20" fillId="0" borderId="22" xfId="206" applyFont="1" applyFill="1" applyBorder="1" applyAlignment="1">
      <alignment horizontal="left" vertical="center" shrinkToFit="1"/>
    </xf>
    <xf numFmtId="0" fontId="51" fillId="0" borderId="22" xfId="206" applyFont="1" applyFill="1" applyBorder="1" applyAlignment="1">
      <alignment vertical="center" shrinkToFit="1"/>
    </xf>
    <xf numFmtId="0" fontId="57" fillId="0" borderId="26" xfId="206" applyFont="1" applyFill="1" applyBorder="1" applyAlignment="1">
      <alignment vertical="center"/>
    </xf>
    <xf numFmtId="200" fontId="20" fillId="0" borderId="0" xfId="206" applyNumberFormat="1" applyFont="1" applyFill="1" applyBorder="1" applyAlignment="1">
      <alignment horizontal="center" vertical="center"/>
    </xf>
    <xf numFmtId="200" fontId="20" fillId="0" borderId="22" xfId="206" applyNumberFormat="1" applyFont="1" applyFill="1" applyBorder="1" applyAlignment="1">
      <alignment horizontal="center" vertical="center"/>
    </xf>
    <xf numFmtId="0" fontId="20" fillId="0" borderId="24" xfId="206" applyFont="1" applyFill="1" applyBorder="1" applyAlignment="1">
      <alignment horizontal="left" vertical="center" wrapText="1"/>
    </xf>
    <xf numFmtId="200" fontId="20" fillId="0" borderId="4" xfId="206" applyNumberFormat="1" applyFont="1" applyFill="1" applyBorder="1" applyAlignment="1">
      <alignment horizontal="left" vertical="center"/>
    </xf>
    <xf numFmtId="200" fontId="20" fillId="0" borderId="19" xfId="206" applyNumberFormat="1" applyFont="1" applyFill="1" applyBorder="1" applyAlignment="1">
      <alignment horizontal="center" vertical="center"/>
    </xf>
    <xf numFmtId="0" fontId="20" fillId="0" borderId="24" xfId="206" applyFont="1" applyFill="1" applyBorder="1" applyAlignment="1">
      <alignment horizontal="left" vertical="center"/>
    </xf>
    <xf numFmtId="200" fontId="20" fillId="0" borderId="22" xfId="206" applyNumberFormat="1" applyFont="1" applyFill="1" applyBorder="1" applyAlignment="1">
      <alignment horizontal="left" vertical="center"/>
    </xf>
    <xf numFmtId="200" fontId="20" fillId="0" borderId="24" xfId="206" applyNumberFormat="1" applyFont="1" applyFill="1" applyBorder="1" applyAlignment="1">
      <alignment horizontal="left" vertical="center" wrapText="1"/>
    </xf>
    <xf numFmtId="0" fontId="0" fillId="0" borderId="28" xfId="206" applyFont="1" applyFill="1" applyBorder="1" applyAlignment="1">
      <alignment horizontal="left" vertical="center"/>
    </xf>
    <xf numFmtId="0" fontId="0" fillId="0" borderId="8" xfId="206" applyFont="1" applyFill="1" applyBorder="1" applyAlignment="1">
      <alignment horizontal="left" vertical="center"/>
    </xf>
    <xf numFmtId="200" fontId="20" fillId="0" borderId="24" xfId="206" applyNumberFormat="1" applyFont="1" applyFill="1" applyBorder="1" applyAlignment="1">
      <alignment vertical="center"/>
    </xf>
    <xf numFmtId="200" fontId="20" fillId="0" borderId="3" xfId="206" applyNumberFormat="1" applyFont="1" applyFill="1" applyBorder="1" applyAlignment="1">
      <alignment horizontal="center" vertical="center"/>
    </xf>
    <xf numFmtId="0" fontId="0" fillId="0" borderId="19" xfId="206" applyFont="1" applyFill="1" applyBorder="1" applyAlignment="1">
      <alignment horizontal="left" vertical="center" wrapText="1"/>
    </xf>
    <xf numFmtId="0" fontId="0" fillId="0" borderId="3" xfId="206" applyFont="1" applyFill="1" applyBorder="1" applyAlignment="1">
      <alignment horizontal="left" vertical="center"/>
    </xf>
    <xf numFmtId="0" fontId="0" fillId="0" borderId="3" xfId="206" applyFont="1" applyFill="1" applyBorder="1" applyAlignment="1">
      <alignment horizontal="center" vertical="center" shrinkToFit="1"/>
    </xf>
    <xf numFmtId="0" fontId="0" fillId="0" borderId="19" xfId="206" applyFont="1" applyFill="1" applyBorder="1" applyAlignment="1">
      <alignment horizontal="left" vertical="center"/>
    </xf>
    <xf numFmtId="200" fontId="20" fillId="0" borderId="3" xfId="206" applyNumberFormat="1" applyFont="1" applyFill="1" applyBorder="1" applyAlignment="1">
      <alignment horizontal="left" vertical="center"/>
    </xf>
    <xf numFmtId="0" fontId="0" fillId="0" borderId="19" xfId="206" applyFont="1" applyFill="1" applyBorder="1" applyAlignment="1">
      <alignment horizontal="center" vertical="center"/>
    </xf>
    <xf numFmtId="0" fontId="0" fillId="0" borderId="0" xfId="206" applyFont="1" applyFill="1" applyAlignment="1">
      <alignment horizontal="left" vertical="center"/>
    </xf>
    <xf numFmtId="0" fontId="0" fillId="0" borderId="26" xfId="206" applyFont="1" applyFill="1" applyBorder="1" applyAlignment="1">
      <alignment horizontal="left" vertical="center"/>
    </xf>
    <xf numFmtId="0" fontId="0" fillId="0" borderId="19" xfId="206" applyFont="1" applyFill="1" applyBorder="1" applyAlignment="1">
      <alignment vertical="center"/>
    </xf>
    <xf numFmtId="0" fontId="3" fillId="0" borderId="3" xfId="206" applyFont="1" applyFill="1" applyBorder="1" applyAlignment="1">
      <alignment horizontal="center" vertical="center"/>
    </xf>
    <xf numFmtId="0" fontId="3" fillId="0" borderId="3" xfId="206" applyFont="1" applyFill="1" applyBorder="1" applyAlignment="1">
      <alignment horizontal="left" vertical="center"/>
    </xf>
    <xf numFmtId="216" fontId="20" fillId="0" borderId="4" xfId="206" applyNumberFormat="1" applyFont="1" applyFill="1" applyBorder="1" applyAlignment="1">
      <alignment horizontal="center" vertical="center"/>
    </xf>
    <xf numFmtId="215" fontId="20" fillId="0" borderId="0" xfId="206" applyNumberFormat="1" applyFont="1" applyFill="1" applyBorder="1" applyAlignment="1">
      <alignment horizontal="center" vertical="center"/>
    </xf>
    <xf numFmtId="215" fontId="20" fillId="0" borderId="22" xfId="206" applyNumberFormat="1" applyFont="1" applyFill="1" applyBorder="1" applyAlignment="1">
      <alignment horizontal="center" vertical="center"/>
    </xf>
    <xf numFmtId="200" fontId="20" fillId="0" borderId="27" xfId="206" applyNumberFormat="1" applyFont="1" applyFill="1" applyBorder="1" applyAlignment="1">
      <alignment horizontal="center" vertical="center"/>
    </xf>
    <xf numFmtId="215" fontId="20" fillId="0" borderId="19" xfId="206" applyNumberFormat="1" applyFont="1" applyFill="1" applyBorder="1" applyAlignment="1">
      <alignment horizontal="center" vertical="center"/>
    </xf>
    <xf numFmtId="0" fontId="0" fillId="0" borderId="27" xfId="206" applyFont="1" applyFill="1" applyBorder="1" applyAlignment="1">
      <alignment horizontal="left" vertical="center"/>
    </xf>
    <xf numFmtId="0" fontId="0" fillId="0" borderId="27" xfId="206" applyFont="1" applyFill="1" applyBorder="1" applyAlignment="1">
      <alignment horizontal="center" vertical="center" shrinkToFit="1"/>
    </xf>
    <xf numFmtId="0" fontId="0" fillId="0" borderId="0" xfId="206" applyFont="1" applyFill="1" applyBorder="1" applyAlignment="1">
      <alignment horizontal="left" vertical="center"/>
    </xf>
    <xf numFmtId="0" fontId="0" fillId="0" borderId="15" xfId="206" applyFont="1" applyFill="1" applyBorder="1" applyAlignment="1">
      <alignment horizontal="left" vertical="center"/>
    </xf>
    <xf numFmtId="0" fontId="0" fillId="0" borderId="12" xfId="206" applyFont="1" applyFill="1" applyBorder="1" applyAlignment="1">
      <alignment vertical="center"/>
    </xf>
    <xf numFmtId="0" fontId="3" fillId="0" borderId="27" xfId="206" applyFont="1" applyFill="1" applyBorder="1" applyAlignment="1">
      <alignment horizontal="center" vertical="center"/>
    </xf>
    <xf numFmtId="217" fontId="20" fillId="0" borderId="4" xfId="206" applyNumberFormat="1" applyFont="1" applyFill="1" applyBorder="1" applyAlignment="1">
      <alignment horizontal="center" vertical="center"/>
    </xf>
    <xf numFmtId="0" fontId="51" fillId="0" borderId="0" xfId="206" applyFont="1" applyFill="1" applyBorder="1" applyAlignment="1">
      <alignment horizontal="center" vertical="center"/>
    </xf>
    <xf numFmtId="216" fontId="20" fillId="0" borderId="18" xfId="206" applyNumberFormat="1" applyFont="1" applyFill="1" applyBorder="1" applyAlignment="1">
      <alignment horizontal="center" vertical="center"/>
    </xf>
    <xf numFmtId="219" fontId="20" fillId="0" borderId="4" xfId="195" applyNumberFormat="1" applyFont="1" applyFill="1" applyBorder="1" applyAlignment="1">
      <alignment horizontal="center" vertical="center"/>
    </xf>
    <xf numFmtId="217" fontId="51" fillId="0" borderId="4" xfId="206" applyNumberFormat="1" applyFont="1" applyFill="1" applyBorder="1" applyAlignment="1">
      <alignment horizontal="center" vertical="center"/>
    </xf>
    <xf numFmtId="217" fontId="51" fillId="0" borderId="19" xfId="206" applyNumberFormat="1" applyFont="1" applyFill="1" applyBorder="1" applyAlignment="1">
      <alignment horizontal="center" vertical="center"/>
    </xf>
    <xf numFmtId="2" fontId="20" fillId="0" borderId="4" xfId="206" applyNumberFormat="1" applyFont="1" applyFill="1" applyBorder="1" applyAlignment="1">
      <alignment horizontal="center" vertical="center"/>
    </xf>
    <xf numFmtId="206" fontId="20" fillId="0" borderId="4" xfId="206" applyNumberFormat="1" applyFont="1" applyFill="1" applyBorder="1" applyAlignment="1">
      <alignment horizontal="center" vertical="center"/>
    </xf>
    <xf numFmtId="218" fontId="20" fillId="0" borderId="4" xfId="206" applyNumberFormat="1" applyFont="1" applyFill="1" applyBorder="1" applyAlignment="1">
      <alignment horizontal="center" vertical="center"/>
    </xf>
    <xf numFmtId="219" fontId="51" fillId="0" borderId="0" xfId="195" applyNumberFormat="1" applyFont="1" applyFill="1" applyBorder="1" applyAlignment="1">
      <alignment horizontal="center" vertical="center"/>
    </xf>
    <xf numFmtId="220" fontId="20" fillId="0" borderId="4" xfId="206" applyNumberFormat="1" applyFont="1" applyFill="1" applyBorder="1" applyAlignment="1">
      <alignment horizontal="center" vertical="center"/>
    </xf>
    <xf numFmtId="221" fontId="20" fillId="0" borderId="4" xfId="206" applyNumberFormat="1" applyFont="1" applyFill="1" applyBorder="1" applyAlignment="1">
      <alignment horizontal="center" vertical="center"/>
    </xf>
    <xf numFmtId="0" fontId="51" fillId="0" borderId="19" xfId="206" applyFont="1" applyFill="1" applyBorder="1" applyAlignment="1">
      <alignment horizontal="center" vertical="center"/>
    </xf>
    <xf numFmtId="0" fontId="51" fillId="0" borderId="18" xfId="206" applyFont="1" applyFill="1" applyBorder="1" applyAlignment="1">
      <alignment horizontal="center" vertical="center"/>
    </xf>
    <xf numFmtId="0" fontId="51" fillId="0" borderId="6" xfId="206" applyFont="1" applyFill="1" applyBorder="1" applyAlignment="1">
      <alignment horizontal="center" vertical="center"/>
    </xf>
    <xf numFmtId="0" fontId="0" fillId="0" borderId="4" xfId="206" applyFont="1" applyFill="1" applyBorder="1" applyAlignment="1">
      <alignment horizontal="center" vertical="center"/>
    </xf>
    <xf numFmtId="219" fontId="20" fillId="0" borderId="27" xfId="195" applyNumberFormat="1" applyFont="1" applyFill="1" applyBorder="1" applyAlignment="1">
      <alignment horizontal="center" vertical="center"/>
    </xf>
    <xf numFmtId="0" fontId="51" fillId="0" borderId="4" xfId="206" applyFont="1" applyFill="1" applyBorder="1" applyAlignment="1">
      <alignment horizontal="center" vertical="center" shrinkToFit="1"/>
    </xf>
    <xf numFmtId="3" fontId="20" fillId="0" borderId="4" xfId="206" applyNumberFormat="1" applyFont="1" applyFill="1" applyBorder="1" applyAlignment="1">
      <alignment horizontal="center" vertical="center" shrinkToFit="1"/>
    </xf>
    <xf numFmtId="222" fontId="20" fillId="0" borderId="4" xfId="206" applyNumberFormat="1" applyFont="1" applyFill="1" applyBorder="1" applyAlignment="1">
      <alignment horizontal="center" vertical="center" shrinkToFit="1"/>
    </xf>
    <xf numFmtId="0" fontId="58" fillId="0" borderId="0" xfId="201" applyFont="1" applyFill="1" applyAlignment="1">
      <alignment vertical="center"/>
    </xf>
    <xf numFmtId="0" fontId="17" fillId="0" borderId="0" xfId="201" applyFont="1" applyFill="1" applyAlignment="1">
      <alignment vertical="center"/>
    </xf>
    <xf numFmtId="0" fontId="58" fillId="0" borderId="4" xfId="201" applyFont="1" applyFill="1" applyBorder="1" applyAlignment="1">
      <alignment vertical="center"/>
    </xf>
    <xf numFmtId="0" fontId="58" fillId="0" borderId="4" xfId="201" applyFont="1" applyFill="1" applyBorder="1" applyAlignment="1">
      <alignment horizontal="center" vertical="center"/>
    </xf>
    <xf numFmtId="0" fontId="58" fillId="0" borderId="0" xfId="201" applyFont="1" applyFill="1" applyBorder="1" applyAlignment="1">
      <alignment horizontal="center" vertical="center"/>
    </xf>
    <xf numFmtId="200" fontId="58" fillId="0" borderId="0" xfId="201" applyNumberFormat="1" applyFont="1" applyFill="1" applyAlignment="1">
      <alignment horizontal="center" vertical="center"/>
    </xf>
    <xf numFmtId="200" fontId="58" fillId="0" borderId="0" xfId="201" applyNumberFormat="1" applyFont="1" applyFill="1" applyAlignment="1">
      <alignment horizontal="center" vertical="center" shrinkToFit="1"/>
    </xf>
    <xf numFmtId="0" fontId="58" fillId="0" borderId="22" xfId="201" applyFont="1" applyFill="1" applyBorder="1" applyAlignment="1">
      <alignment horizontal="center" vertical="center" wrapText="1"/>
    </xf>
    <xf numFmtId="200" fontId="58" fillId="0" borderId="4" xfId="201" applyNumberFormat="1" applyFont="1" applyFill="1" applyBorder="1" applyAlignment="1">
      <alignment horizontal="center" vertical="center"/>
    </xf>
    <xf numFmtId="200" fontId="58" fillId="0" borderId="6" xfId="201" applyNumberFormat="1" applyFont="1" applyFill="1" applyBorder="1" applyAlignment="1">
      <alignment horizontal="center" vertical="center"/>
    </xf>
    <xf numFmtId="200" fontId="58" fillId="0" borderId="39" xfId="201" applyNumberFormat="1" applyFont="1" applyFill="1" applyBorder="1" applyAlignment="1">
      <alignment horizontal="center" vertical="center"/>
    </xf>
    <xf numFmtId="200" fontId="58" fillId="0" borderId="40" xfId="201" applyNumberFormat="1" applyFont="1" applyFill="1" applyBorder="1" applyAlignment="1">
      <alignment horizontal="center" vertical="center"/>
    </xf>
    <xf numFmtId="200" fontId="58" fillId="0" borderId="18" xfId="201" applyNumberFormat="1" applyFont="1" applyFill="1" applyBorder="1" applyAlignment="1">
      <alignment horizontal="center" vertical="center"/>
    </xf>
    <xf numFmtId="200" fontId="58" fillId="0" borderId="0" xfId="201" applyNumberFormat="1" applyFont="1" applyFill="1" applyBorder="1" applyAlignment="1">
      <alignment horizontal="center" vertical="center"/>
    </xf>
    <xf numFmtId="200" fontId="58" fillId="0" borderId="24" xfId="201" applyNumberFormat="1" applyFont="1" applyFill="1" applyBorder="1" applyAlignment="1">
      <alignment horizontal="center" vertical="center"/>
    </xf>
    <xf numFmtId="200" fontId="58" fillId="0" borderId="13" xfId="201" applyNumberFormat="1" applyFont="1" applyFill="1" applyBorder="1" applyAlignment="1">
      <alignment horizontal="center" vertical="center"/>
    </xf>
    <xf numFmtId="200" fontId="58" fillId="0" borderId="41" xfId="201" applyNumberFormat="1" applyFont="1" applyFill="1" applyBorder="1" applyAlignment="1">
      <alignment horizontal="center" vertical="center"/>
    </xf>
    <xf numFmtId="200" fontId="58" fillId="0" borderId="8" xfId="201" applyNumberFormat="1" applyFont="1" applyFill="1" applyBorder="1" applyAlignment="1">
      <alignment horizontal="center" vertical="center"/>
    </xf>
    <xf numFmtId="200" fontId="58" fillId="0" borderId="16" xfId="201" applyNumberFormat="1" applyFont="1" applyFill="1" applyBorder="1" applyAlignment="1">
      <alignment horizontal="center" vertical="center"/>
    </xf>
    <xf numFmtId="200" fontId="58" fillId="0" borderId="42" xfId="201" applyNumberFormat="1" applyFont="1" applyFill="1" applyBorder="1" applyAlignment="1">
      <alignment horizontal="center" vertical="center"/>
    </xf>
    <xf numFmtId="200" fontId="58" fillId="0" borderId="43" xfId="201" applyNumberFormat="1" applyFont="1" applyFill="1" applyBorder="1" applyAlignment="1">
      <alignment horizontal="center" vertical="center"/>
    </xf>
    <xf numFmtId="0" fontId="58" fillId="0" borderId="3" xfId="201" applyFont="1" applyFill="1" applyBorder="1" applyAlignment="1">
      <alignment horizontal="center" vertical="center" wrapText="1"/>
    </xf>
    <xf numFmtId="200" fontId="58" fillId="0" borderId="22" xfId="201" applyNumberFormat="1" applyFont="1" applyFill="1" applyBorder="1" applyAlignment="1">
      <alignment horizontal="center" vertical="center"/>
    </xf>
    <xf numFmtId="200" fontId="58" fillId="0" borderId="44" xfId="201" applyNumberFormat="1" applyFont="1" applyFill="1" applyBorder="1" applyAlignment="1">
      <alignment horizontal="center" vertical="center"/>
    </xf>
    <xf numFmtId="200" fontId="58" fillId="0" borderId="45" xfId="201" applyNumberFormat="1" applyFont="1" applyFill="1" applyBorder="1" applyAlignment="1">
      <alignment horizontal="center" vertical="center"/>
    </xf>
    <xf numFmtId="200" fontId="58" fillId="0" borderId="46" xfId="201" applyNumberFormat="1" applyFont="1" applyFill="1" applyBorder="1" applyAlignment="1">
      <alignment horizontal="center" vertical="center"/>
    </xf>
    <xf numFmtId="200" fontId="58" fillId="0" borderId="47" xfId="201" applyNumberFormat="1" applyFont="1" applyFill="1" applyBorder="1" applyAlignment="1">
      <alignment horizontal="center" vertical="center"/>
    </xf>
    <xf numFmtId="200" fontId="58" fillId="0" borderId="48" xfId="201" applyNumberFormat="1" applyFont="1" applyFill="1" applyBorder="1" applyAlignment="1">
      <alignment horizontal="center" vertical="center"/>
    </xf>
    <xf numFmtId="200" fontId="58" fillId="0" borderId="49" xfId="201" applyNumberFormat="1" applyFont="1" applyFill="1" applyBorder="1" applyAlignment="1">
      <alignment horizontal="center" vertical="center"/>
    </xf>
    <xf numFmtId="200" fontId="58" fillId="0" borderId="28" xfId="201" applyNumberFormat="1" applyFont="1" applyFill="1" applyBorder="1" applyAlignment="1">
      <alignment horizontal="center" vertical="center"/>
    </xf>
    <xf numFmtId="200" fontId="58" fillId="0" borderId="50" xfId="201" applyNumberFormat="1" applyFont="1" applyFill="1" applyBorder="1" applyAlignment="1">
      <alignment horizontal="center" vertical="center"/>
    </xf>
    <xf numFmtId="200" fontId="58" fillId="0" borderId="11" xfId="201" applyNumberFormat="1" applyFont="1" applyFill="1" applyBorder="1" applyAlignment="1">
      <alignment horizontal="center" vertical="center"/>
    </xf>
    <xf numFmtId="200" fontId="58" fillId="0" borderId="51" xfId="201" applyNumberFormat="1" applyFont="1" applyFill="1" applyBorder="1" applyAlignment="1">
      <alignment horizontal="center" vertical="center"/>
    </xf>
    <xf numFmtId="200" fontId="58" fillId="0" borderId="52" xfId="201" applyNumberFormat="1" applyFont="1" applyFill="1" applyBorder="1" applyAlignment="1">
      <alignment horizontal="center" vertical="center"/>
    </xf>
    <xf numFmtId="200" fontId="58" fillId="0" borderId="53" xfId="201" applyNumberFormat="1" applyFont="1" applyFill="1" applyBorder="1" applyAlignment="1">
      <alignment horizontal="center" vertical="center"/>
    </xf>
    <xf numFmtId="200" fontId="58" fillId="0" borderId="54" xfId="201" applyNumberFormat="1" applyFont="1" applyFill="1" applyBorder="1" applyAlignment="1">
      <alignment horizontal="center" vertical="center"/>
    </xf>
    <xf numFmtId="200" fontId="58" fillId="0" borderId="55" xfId="201" applyNumberFormat="1" applyFont="1" applyFill="1" applyBorder="1" applyAlignment="1">
      <alignment horizontal="center" vertical="center"/>
    </xf>
    <xf numFmtId="200" fontId="58" fillId="0" borderId="56" xfId="201" applyNumberFormat="1" applyFont="1" applyFill="1" applyBorder="1" applyAlignment="1">
      <alignment horizontal="center" vertical="center"/>
    </xf>
    <xf numFmtId="200" fontId="58" fillId="0" borderId="57" xfId="201" applyNumberFormat="1" applyFont="1" applyFill="1" applyBorder="1" applyAlignment="1">
      <alignment horizontal="center" vertical="center"/>
    </xf>
    <xf numFmtId="200" fontId="58" fillId="0" borderId="58" xfId="201" applyNumberFormat="1" applyFont="1" applyFill="1" applyBorder="1" applyAlignment="1">
      <alignment horizontal="center" vertical="center"/>
    </xf>
    <xf numFmtId="200" fontId="58" fillId="0" borderId="59" xfId="201" applyNumberFormat="1" applyFont="1" applyFill="1" applyBorder="1" applyAlignment="1">
      <alignment horizontal="center" vertical="center"/>
    </xf>
    <xf numFmtId="200" fontId="58" fillId="0" borderId="60" xfId="201" applyNumberFormat="1" applyFont="1" applyFill="1" applyBorder="1" applyAlignment="1">
      <alignment horizontal="center" vertical="center"/>
    </xf>
    <xf numFmtId="200" fontId="58" fillId="0" borderId="61" xfId="201" applyNumberFormat="1" applyFont="1" applyFill="1" applyBorder="1" applyAlignment="1">
      <alignment horizontal="center" vertical="center"/>
    </xf>
    <xf numFmtId="200" fontId="58" fillId="0" borderId="62" xfId="201" applyNumberFormat="1" applyFont="1" applyFill="1" applyBorder="1" applyAlignment="1">
      <alignment horizontal="center" vertical="center"/>
    </xf>
    <xf numFmtId="200" fontId="58" fillId="0" borderId="63" xfId="201" applyNumberFormat="1" applyFont="1" applyFill="1" applyBorder="1" applyAlignment="1">
      <alignment horizontal="center" vertical="center"/>
    </xf>
    <xf numFmtId="200" fontId="58" fillId="0" borderId="64" xfId="201" applyNumberFormat="1" applyFont="1" applyFill="1" applyBorder="1" applyAlignment="1">
      <alignment horizontal="center" vertical="center"/>
    </xf>
    <xf numFmtId="200" fontId="58" fillId="0" borderId="65" xfId="201" applyNumberFormat="1" applyFont="1" applyFill="1" applyBorder="1" applyAlignment="1">
      <alignment horizontal="center" vertical="center"/>
    </xf>
    <xf numFmtId="200" fontId="58" fillId="0" borderId="66" xfId="201" applyNumberFormat="1" applyFont="1" applyFill="1" applyBorder="1" applyAlignment="1">
      <alignment horizontal="center" vertical="center"/>
    </xf>
    <xf numFmtId="200" fontId="58" fillId="0" borderId="67" xfId="201" applyNumberFormat="1" applyFont="1" applyFill="1" applyBorder="1" applyAlignment="1">
      <alignment horizontal="center" vertical="center"/>
    </xf>
    <xf numFmtId="200" fontId="58" fillId="0" borderId="68" xfId="201" applyNumberFormat="1" applyFont="1" applyFill="1" applyBorder="1" applyAlignment="1">
      <alignment horizontal="center" vertical="center"/>
    </xf>
    <xf numFmtId="200" fontId="58" fillId="0" borderId="69" xfId="201" applyNumberFormat="1" applyFont="1" applyFill="1" applyBorder="1" applyAlignment="1">
      <alignment horizontal="center" vertical="center"/>
    </xf>
    <xf numFmtId="200" fontId="58" fillId="0" borderId="70" xfId="201" applyNumberFormat="1" applyFont="1" applyFill="1" applyBorder="1" applyAlignment="1">
      <alignment horizontal="center" vertical="center"/>
    </xf>
    <xf numFmtId="200" fontId="58" fillId="0" borderId="15" xfId="201" applyNumberFormat="1" applyFont="1" applyFill="1" applyBorder="1" applyAlignment="1">
      <alignment horizontal="center" vertical="center"/>
    </xf>
    <xf numFmtId="200" fontId="58" fillId="0" borderId="27" xfId="201" applyNumberFormat="1" applyFont="1" applyFill="1" applyBorder="1" applyAlignment="1">
      <alignment horizontal="center" vertical="center"/>
    </xf>
    <xf numFmtId="200" fontId="58" fillId="0" borderId="12" xfId="201" applyNumberFormat="1" applyFont="1" applyFill="1" applyBorder="1" applyAlignment="1">
      <alignment horizontal="center" vertical="center"/>
    </xf>
    <xf numFmtId="200" fontId="58" fillId="6" borderId="56" xfId="201" applyNumberFormat="1" applyFont="1" applyFill="1" applyBorder="1" applyAlignment="1">
      <alignment horizontal="center" vertical="center"/>
    </xf>
    <xf numFmtId="200" fontId="58" fillId="6" borderId="11" xfId="201" applyNumberFormat="1" applyFont="1" applyFill="1" applyBorder="1" applyAlignment="1">
      <alignment horizontal="center" vertical="center"/>
    </xf>
    <xf numFmtId="200" fontId="58" fillId="0" borderId="34" xfId="201" applyNumberFormat="1" applyFont="1" applyFill="1" applyBorder="1" applyAlignment="1">
      <alignment horizontal="center" vertical="center"/>
    </xf>
    <xf numFmtId="200" fontId="58" fillId="6" borderId="71" xfId="201" applyNumberFormat="1" applyFont="1" applyFill="1" applyBorder="1" applyAlignment="1">
      <alignment horizontal="center" vertical="center"/>
    </xf>
    <xf numFmtId="200" fontId="58" fillId="6" borderId="72" xfId="201" applyNumberFormat="1" applyFont="1" applyFill="1" applyBorder="1" applyAlignment="1">
      <alignment horizontal="center" vertical="center"/>
    </xf>
    <xf numFmtId="200" fontId="58" fillId="0" borderId="71" xfId="201" applyNumberFormat="1" applyFont="1" applyFill="1" applyBorder="1" applyAlignment="1">
      <alignment horizontal="center" vertical="center"/>
    </xf>
    <xf numFmtId="200" fontId="58" fillId="0" borderId="72" xfId="201" applyNumberFormat="1" applyFont="1" applyFill="1" applyBorder="1" applyAlignment="1">
      <alignment horizontal="center" vertical="center"/>
    </xf>
    <xf numFmtId="0" fontId="58" fillId="0" borderId="27" xfId="201" applyFont="1" applyFill="1" applyBorder="1" applyAlignment="1">
      <alignment horizontal="center" vertical="center" wrapText="1"/>
    </xf>
    <xf numFmtId="200" fontId="58" fillId="6" borderId="42" xfId="201" applyNumberFormat="1" applyFont="1" applyFill="1" applyBorder="1" applyAlignment="1">
      <alignment horizontal="center" vertical="center"/>
    </xf>
    <xf numFmtId="200" fontId="58" fillId="6" borderId="43" xfId="201" applyNumberFormat="1" applyFont="1" applyFill="1" applyBorder="1" applyAlignment="1">
      <alignment horizontal="center" vertical="center"/>
    </xf>
    <xf numFmtId="200" fontId="58" fillId="6" borderId="41" xfId="201" applyNumberFormat="1" applyFont="1" applyFill="1" applyBorder="1" applyAlignment="1">
      <alignment horizontal="center" vertical="center"/>
    </xf>
    <xf numFmtId="200" fontId="58" fillId="6" borderId="8" xfId="201" applyNumberFormat="1" applyFont="1" applyFill="1" applyBorder="1" applyAlignment="1">
      <alignment horizontal="center" vertical="center"/>
    </xf>
    <xf numFmtId="200" fontId="58" fillId="6" borderId="6" xfId="201" applyNumberFormat="1" applyFont="1" applyFill="1" applyBorder="1" applyAlignment="1">
      <alignment horizontal="center" vertical="center"/>
    </xf>
    <xf numFmtId="200" fontId="58" fillId="6" borderId="16" xfId="201" applyNumberFormat="1" applyFont="1" applyFill="1" applyBorder="1" applyAlignment="1">
      <alignment horizontal="center" vertical="center"/>
    </xf>
    <xf numFmtId="200" fontId="58" fillId="6" borderId="48" xfId="201" applyNumberFormat="1" applyFont="1" applyFill="1" applyBorder="1" applyAlignment="1">
      <alignment horizontal="center" vertical="center"/>
    </xf>
    <xf numFmtId="200" fontId="58" fillId="6" borderId="49" xfId="201" applyNumberFormat="1" applyFont="1" applyFill="1" applyBorder="1" applyAlignment="1">
      <alignment horizontal="center" vertical="center"/>
    </xf>
    <xf numFmtId="200" fontId="58" fillId="6" borderId="24" xfId="201" applyNumberFormat="1" applyFont="1" applyFill="1" applyBorder="1" applyAlignment="1">
      <alignment horizontal="center" vertical="center"/>
    </xf>
    <xf numFmtId="200" fontId="58" fillId="6" borderId="28" xfId="201" applyNumberFormat="1" applyFont="1" applyFill="1" applyBorder="1" applyAlignment="1">
      <alignment horizontal="center" vertical="center"/>
    </xf>
    <xf numFmtId="200" fontId="58" fillId="6" borderId="13" xfId="201" applyNumberFormat="1" applyFont="1" applyFill="1" applyBorder="1" applyAlignment="1">
      <alignment horizontal="center" vertical="center"/>
    </xf>
    <xf numFmtId="200" fontId="58" fillId="6" borderId="55" xfId="201" applyNumberFormat="1" applyFont="1" applyFill="1" applyBorder="1" applyAlignment="1">
      <alignment horizontal="center" vertical="center"/>
    </xf>
    <xf numFmtId="200" fontId="58" fillId="6" borderId="58" xfId="201" applyNumberFormat="1" applyFont="1" applyFill="1" applyBorder="1" applyAlignment="1">
      <alignment horizontal="center" vertical="center"/>
    </xf>
    <xf numFmtId="200" fontId="58" fillId="6" borderId="59" xfId="201" applyNumberFormat="1" applyFont="1" applyFill="1" applyBorder="1" applyAlignment="1">
      <alignment horizontal="center" vertical="center"/>
    </xf>
    <xf numFmtId="200" fontId="58" fillId="6" borderId="60" xfId="201" applyNumberFormat="1" applyFont="1" applyFill="1" applyBorder="1" applyAlignment="1">
      <alignment horizontal="center" vertical="center"/>
    </xf>
    <xf numFmtId="200" fontId="58" fillId="6" borderId="65" xfId="201" applyNumberFormat="1" applyFont="1" applyFill="1" applyBorder="1" applyAlignment="1">
      <alignment horizontal="center" vertical="center"/>
    </xf>
    <xf numFmtId="200" fontId="58" fillId="6" borderId="66" xfId="201" applyNumberFormat="1" applyFont="1" applyFill="1" applyBorder="1" applyAlignment="1">
      <alignment horizontal="center" vertical="center"/>
    </xf>
    <xf numFmtId="200" fontId="58" fillId="6" borderId="67" xfId="201" applyNumberFormat="1" applyFont="1" applyFill="1" applyBorder="1" applyAlignment="1">
      <alignment horizontal="center" vertical="center"/>
    </xf>
    <xf numFmtId="200" fontId="58" fillId="6" borderId="68" xfId="201" applyNumberFormat="1" applyFont="1" applyFill="1" applyBorder="1" applyAlignment="1">
      <alignment horizontal="center" vertical="center"/>
    </xf>
    <xf numFmtId="200" fontId="58" fillId="6" borderId="57" xfId="201" applyNumberFormat="1" applyFont="1" applyFill="1" applyBorder="1" applyAlignment="1">
      <alignment horizontal="center" vertical="center"/>
    </xf>
    <xf numFmtId="200" fontId="58" fillId="6" borderId="12" xfId="201" applyNumberFormat="1" applyFont="1" applyFill="1" applyBorder="1" applyAlignment="1">
      <alignment horizontal="center" vertical="center"/>
    </xf>
    <xf numFmtId="200" fontId="58" fillId="6" borderId="34" xfId="201" applyNumberFormat="1" applyFont="1" applyFill="1" applyBorder="1" applyAlignment="1">
      <alignment horizontal="center" vertical="center"/>
    </xf>
    <xf numFmtId="200" fontId="58" fillId="6" borderId="15" xfId="201" applyNumberFormat="1" applyFont="1" applyFill="1" applyBorder="1" applyAlignment="1">
      <alignment horizontal="center" vertical="center"/>
    </xf>
    <xf numFmtId="200" fontId="58" fillId="6" borderId="0" xfId="201" applyNumberFormat="1" applyFont="1" applyFill="1" applyBorder="1" applyAlignment="1">
      <alignment horizontal="center" vertical="center"/>
    </xf>
    <xf numFmtId="200" fontId="58" fillId="0" borderId="0" xfId="201" applyNumberFormat="1" applyFont="1" applyFill="1" applyBorder="1" applyAlignment="1">
      <alignment horizontal="right" vertical="center"/>
    </xf>
    <xf numFmtId="0" fontId="58" fillId="0" borderId="0" xfId="201" applyFont="1" applyFill="1" applyAlignment="1">
      <alignment horizontal="right" vertical="center"/>
    </xf>
    <xf numFmtId="0" fontId="58" fillId="0" borderId="0" xfId="201" applyFont="1" applyFill="1" applyAlignment="1">
      <alignment horizontal="center" vertical="center"/>
    </xf>
    <xf numFmtId="40" fontId="59" fillId="0" borderId="19" xfId="222" applyNumberFormat="1" applyFont="1" applyFill="1" applyBorder="1" applyAlignment="1">
      <alignment horizontal="right" vertical="center"/>
    </xf>
    <xf numFmtId="40" fontId="59" fillId="0" borderId="0" xfId="222" applyNumberFormat="1" applyFont="1" applyFill="1" applyBorder="1" applyAlignment="1">
      <alignment horizontal="right" vertical="center"/>
    </xf>
    <xf numFmtId="223" fontId="58" fillId="0" borderId="0" xfId="201" applyNumberFormat="1" applyFont="1" applyFill="1" applyBorder="1" applyAlignment="1">
      <alignment horizontal="right" vertical="center"/>
    </xf>
    <xf numFmtId="224" fontId="58" fillId="0" borderId="0" xfId="201" applyNumberFormat="1" applyFont="1" applyFill="1" applyAlignment="1">
      <alignment horizontal="right" vertical="center"/>
    </xf>
    <xf numFmtId="0" fontId="58" fillId="0" borderId="0" xfId="201" applyFont="1" applyFill="1" applyAlignment="1">
      <alignment horizontal="right"/>
    </xf>
    <xf numFmtId="0" fontId="58" fillId="0" borderId="0" xfId="201" applyFont="1" applyFill="1" applyAlignment="1">
      <alignment vertical="center" shrinkToFit="1"/>
    </xf>
    <xf numFmtId="0" fontId="58" fillId="0" borderId="28" xfId="201" applyFont="1" applyFill="1" applyBorder="1" applyAlignment="1">
      <alignment vertical="center"/>
    </xf>
    <xf numFmtId="40" fontId="58" fillId="0" borderId="0" xfId="222" applyNumberFormat="1" applyFont="1" applyFill="1" applyBorder="1" applyAlignment="1">
      <alignment vertical="center"/>
    </xf>
    <xf numFmtId="200" fontId="58" fillId="0" borderId="0" xfId="201" applyNumberFormat="1" applyFont="1" applyFill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216" fontId="20" fillId="0" borderId="0" xfId="0" applyNumberFormat="1" applyFont="1"/>
    <xf numFmtId="217" fontId="20" fillId="0" borderId="0" xfId="0" applyNumberFormat="1" applyFont="1"/>
    <xf numFmtId="0" fontId="20" fillId="0" borderId="0" xfId="0" applyFont="1" applyAlignment="1">
      <alignment horizontal="right"/>
    </xf>
    <xf numFmtId="216" fontId="20" fillId="0" borderId="0" xfId="0" applyNumberFormat="1" applyFont="1" applyAlignment="1">
      <alignment horizontal="right"/>
    </xf>
    <xf numFmtId="219" fontId="20" fillId="0" borderId="0" xfId="222" applyNumberFormat="1" applyFont="1" applyFill="1" applyAlignment="1"/>
    <xf numFmtId="219" fontId="20" fillId="0" borderId="0" xfId="0" applyNumberFormat="1" applyFont="1" applyFill="1"/>
    <xf numFmtId="219" fontId="20" fillId="0" borderId="0" xfId="222" applyNumberFormat="1" applyFont="1" applyFill="1" applyAlignment="1">
      <alignment horizontal="right" vertical="center"/>
    </xf>
    <xf numFmtId="216" fontId="20" fillId="0" borderId="0" xfId="0" applyNumberFormat="1" applyFont="1" applyFill="1" applyAlignment="1">
      <alignment horizontal="right" vertical="center"/>
    </xf>
    <xf numFmtId="38" fontId="20" fillId="0" borderId="0" xfId="222" applyFont="1" applyAlignment="1">
      <alignment horizontal="right" vertical="center"/>
    </xf>
    <xf numFmtId="220" fontId="20" fillId="0" borderId="0" xfId="0" applyNumberFormat="1" applyFont="1" applyFill="1"/>
    <xf numFmtId="222" fontId="20" fillId="0" borderId="0" xfId="0" applyNumberFormat="1" applyFont="1"/>
    <xf numFmtId="0" fontId="52" fillId="0" borderId="0" xfId="0" applyFont="1" applyFill="1"/>
    <xf numFmtId="203" fontId="20" fillId="0" borderId="0" xfId="0" applyNumberFormat="1" applyFont="1" applyFill="1"/>
    <xf numFmtId="225" fontId="20" fillId="0" borderId="0" xfId="0" applyNumberFormat="1" applyFont="1" applyFill="1"/>
    <xf numFmtId="200" fontId="58" fillId="7" borderId="56" xfId="201" applyNumberFormat="1" applyFont="1" applyFill="1" applyBorder="1" applyAlignment="1">
      <alignment horizontal="center" vertical="center"/>
    </xf>
    <xf numFmtId="200" fontId="58" fillId="7" borderId="11" xfId="201" applyNumberFormat="1" applyFont="1" applyFill="1" applyBorder="1" applyAlignment="1">
      <alignment horizontal="center" vertical="center"/>
    </xf>
    <xf numFmtId="200" fontId="58" fillId="7" borderId="57" xfId="201" applyNumberFormat="1" applyFont="1" applyFill="1" applyBorder="1" applyAlignment="1">
      <alignment horizontal="center" vertical="center"/>
    </xf>
    <xf numFmtId="200" fontId="58" fillId="7" borderId="12" xfId="201" applyNumberFormat="1" applyFont="1" applyFill="1" applyBorder="1" applyAlignment="1">
      <alignment horizontal="center" vertical="center"/>
    </xf>
    <xf numFmtId="200" fontId="58" fillId="7" borderId="34" xfId="201" applyNumberFormat="1" applyFont="1" applyFill="1" applyBorder="1" applyAlignment="1">
      <alignment horizontal="center" vertical="center"/>
    </xf>
    <xf numFmtId="200" fontId="58" fillId="7" borderId="71" xfId="201" applyNumberFormat="1" applyFont="1" applyFill="1" applyBorder="1" applyAlignment="1">
      <alignment horizontal="center" vertical="center"/>
    </xf>
    <xf numFmtId="200" fontId="58" fillId="7" borderId="72" xfId="201" applyNumberFormat="1" applyFont="1" applyFill="1" applyBorder="1" applyAlignment="1">
      <alignment horizontal="center" vertical="center"/>
    </xf>
    <xf numFmtId="200" fontId="58" fillId="7" borderId="15" xfId="201" applyNumberFormat="1" applyFont="1" applyFill="1" applyBorder="1" applyAlignment="1">
      <alignment horizontal="center" vertical="center"/>
    </xf>
    <xf numFmtId="200" fontId="58" fillId="7" borderId="6" xfId="201" applyNumberFormat="1" applyFont="1" applyFill="1" applyBorder="1" applyAlignment="1">
      <alignment horizontal="center" vertical="center"/>
    </xf>
    <xf numFmtId="200" fontId="58" fillId="7" borderId="16" xfId="201" applyNumberFormat="1" applyFont="1" applyFill="1" applyBorder="1" applyAlignment="1">
      <alignment horizontal="center" vertical="center"/>
    </xf>
    <xf numFmtId="200" fontId="58" fillId="7" borderId="42" xfId="201" applyNumberFormat="1" applyFont="1" applyFill="1" applyBorder="1" applyAlignment="1">
      <alignment horizontal="center" vertical="center"/>
    </xf>
    <xf numFmtId="200" fontId="58" fillId="7" borderId="43" xfId="201" applyNumberFormat="1" applyFont="1" applyFill="1" applyBorder="1" applyAlignment="1">
      <alignment horizontal="center" vertical="center"/>
    </xf>
    <xf numFmtId="200" fontId="58" fillId="7" borderId="41" xfId="201" applyNumberFormat="1" applyFont="1" applyFill="1" applyBorder="1" applyAlignment="1">
      <alignment horizontal="center" vertical="center"/>
    </xf>
    <xf numFmtId="200" fontId="58" fillId="7" borderId="8" xfId="201" applyNumberFormat="1" applyFont="1" applyFill="1" applyBorder="1" applyAlignment="1">
      <alignment horizontal="center" vertical="center"/>
    </xf>
    <xf numFmtId="200" fontId="58" fillId="7" borderId="48" xfId="201" applyNumberFormat="1" applyFont="1" applyFill="1" applyBorder="1" applyAlignment="1">
      <alignment horizontal="center" vertical="center"/>
    </xf>
    <xf numFmtId="200" fontId="58" fillId="7" borderId="49" xfId="201" applyNumberFormat="1" applyFont="1" applyFill="1" applyBorder="1" applyAlignment="1">
      <alignment horizontal="center" vertical="center"/>
    </xf>
    <xf numFmtId="200" fontId="58" fillId="7" borderId="24" xfId="201" applyNumberFormat="1" applyFont="1" applyFill="1" applyBorder="1" applyAlignment="1">
      <alignment horizontal="center" vertical="center"/>
    </xf>
    <xf numFmtId="200" fontId="58" fillId="7" borderId="28" xfId="201" applyNumberFormat="1" applyFont="1" applyFill="1" applyBorder="1" applyAlignment="1">
      <alignment horizontal="center" vertical="center"/>
    </xf>
    <xf numFmtId="200" fontId="58" fillId="7" borderId="13" xfId="201" applyNumberFormat="1" applyFont="1" applyFill="1" applyBorder="1" applyAlignment="1">
      <alignment horizontal="center" vertical="center"/>
    </xf>
    <xf numFmtId="200" fontId="58" fillId="7" borderId="55" xfId="201" applyNumberFormat="1" applyFont="1" applyFill="1" applyBorder="1" applyAlignment="1">
      <alignment horizontal="center" vertical="center"/>
    </xf>
    <xf numFmtId="200" fontId="58" fillId="7" borderId="58" xfId="201" applyNumberFormat="1" applyFont="1" applyFill="1" applyBorder="1" applyAlignment="1">
      <alignment horizontal="center" vertical="center"/>
    </xf>
    <xf numFmtId="200" fontId="58" fillId="7" borderId="59" xfId="201" applyNumberFormat="1" applyFont="1" applyFill="1" applyBorder="1" applyAlignment="1">
      <alignment horizontal="center" vertical="center"/>
    </xf>
    <xf numFmtId="200" fontId="58" fillId="7" borderId="60" xfId="201" applyNumberFormat="1" applyFont="1" applyFill="1" applyBorder="1" applyAlignment="1">
      <alignment horizontal="center" vertical="center"/>
    </xf>
    <xf numFmtId="200" fontId="58" fillId="7" borderId="65" xfId="201" applyNumberFormat="1" applyFont="1" applyFill="1" applyBorder="1" applyAlignment="1">
      <alignment horizontal="center" vertical="center"/>
    </xf>
    <xf numFmtId="200" fontId="58" fillId="7" borderId="66" xfId="201" applyNumberFormat="1" applyFont="1" applyFill="1" applyBorder="1" applyAlignment="1">
      <alignment horizontal="center" vertical="center"/>
    </xf>
    <xf numFmtId="200" fontId="58" fillId="7" borderId="67" xfId="201" applyNumberFormat="1" applyFont="1" applyFill="1" applyBorder="1" applyAlignment="1">
      <alignment horizontal="center" vertical="center"/>
    </xf>
    <xf numFmtId="200" fontId="58" fillId="7" borderId="68" xfId="201" applyNumberFormat="1" applyFont="1" applyFill="1" applyBorder="1" applyAlignment="1">
      <alignment horizontal="center" vertical="center"/>
    </xf>
    <xf numFmtId="200" fontId="58" fillId="7" borderId="0" xfId="201" applyNumberFormat="1" applyFont="1" applyFill="1" applyBorder="1" applyAlignment="1">
      <alignment horizontal="center" vertical="center"/>
    </xf>
    <xf numFmtId="200" fontId="58" fillId="0" borderId="0" xfId="201" applyNumberFormat="1" applyFont="1" applyFill="1" applyAlignment="1">
      <alignment vertical="center" shrinkToFit="1"/>
    </xf>
    <xf numFmtId="0" fontId="0" fillId="0" borderId="0" xfId="204" applyFont="1">
      <alignment vertical="center"/>
    </xf>
    <xf numFmtId="0" fontId="60" fillId="0" borderId="0" xfId="204" applyFont="1">
      <alignment vertical="center"/>
    </xf>
    <xf numFmtId="0" fontId="17" fillId="0" borderId="26" xfId="204" applyFont="1" applyBorder="1" applyAlignment="1">
      <alignment horizontal="left" vertical="center"/>
    </xf>
    <xf numFmtId="0" fontId="0" fillId="0" borderId="24" xfId="204" applyFont="1" applyBorder="1" applyAlignment="1">
      <alignment horizontal="center" vertical="center"/>
    </xf>
    <xf numFmtId="0" fontId="0" fillId="0" borderId="8" xfId="204" applyFont="1" applyBorder="1" applyAlignment="1">
      <alignment horizontal="center" vertical="center"/>
    </xf>
    <xf numFmtId="0" fontId="0" fillId="0" borderId="24" xfId="204" applyFont="1" applyBorder="1" applyAlignment="1">
      <alignment horizontal="left" vertical="center" wrapText="1"/>
    </xf>
    <xf numFmtId="0" fontId="0" fillId="0" borderId="8" xfId="204" applyFont="1" applyBorder="1" applyAlignment="1">
      <alignment horizontal="left" vertical="center" wrapText="1"/>
    </xf>
    <xf numFmtId="0" fontId="0" fillId="0" borderId="6" xfId="204" applyFont="1" applyBorder="1" applyAlignment="1">
      <alignment horizontal="center" vertical="center"/>
    </xf>
    <xf numFmtId="0" fontId="0" fillId="0" borderId="6" xfId="204" applyFont="1" applyBorder="1" applyAlignment="1">
      <alignment horizontal="center" vertical="center" wrapText="1"/>
    </xf>
    <xf numFmtId="0" fontId="0" fillId="0" borderId="16" xfId="204" applyFont="1" applyBorder="1" applyAlignment="1">
      <alignment horizontal="center" vertical="center" wrapText="1"/>
    </xf>
    <xf numFmtId="0" fontId="0" fillId="0" borderId="24" xfId="204" applyFont="1" applyFill="1" applyBorder="1" applyAlignment="1">
      <alignment horizontal="center" vertical="center" wrapText="1"/>
    </xf>
    <xf numFmtId="0" fontId="0" fillId="0" borderId="73" xfId="204" applyFont="1" applyFill="1" applyBorder="1" applyAlignment="1">
      <alignment horizontal="left" vertical="center" wrapText="1"/>
    </xf>
    <xf numFmtId="0" fontId="0" fillId="0" borderId="74" xfId="204" applyFont="1" applyBorder="1" applyAlignment="1">
      <alignment horizontal="center" vertical="center"/>
    </xf>
    <xf numFmtId="0" fontId="0" fillId="0" borderId="26" xfId="204" applyFont="1" applyBorder="1" applyAlignment="1">
      <alignment horizontal="center" vertical="center"/>
    </xf>
    <xf numFmtId="0" fontId="0" fillId="0" borderId="26" xfId="204" applyFont="1" applyBorder="1" applyAlignment="1">
      <alignment horizontal="left" vertical="center" wrapText="1"/>
    </xf>
    <xf numFmtId="0" fontId="0" fillId="0" borderId="28" xfId="204" applyFont="1" applyBorder="1" applyAlignment="1">
      <alignment horizontal="center" vertical="center"/>
    </xf>
    <xf numFmtId="0" fontId="0" fillId="0" borderId="22" xfId="204" applyFont="1" applyBorder="1" applyAlignment="1">
      <alignment horizontal="left" vertical="center" wrapText="1"/>
    </xf>
    <xf numFmtId="0" fontId="0" fillId="0" borderId="75" xfId="204" applyFont="1" applyFill="1" applyBorder="1" applyAlignment="1">
      <alignment horizontal="left" vertical="center" wrapText="1"/>
    </xf>
    <xf numFmtId="0" fontId="0" fillId="0" borderId="76" xfId="204" applyFont="1" applyBorder="1" applyAlignment="1">
      <alignment horizontal="center" vertical="center"/>
    </xf>
    <xf numFmtId="0" fontId="0" fillId="0" borderId="12" xfId="204" applyFont="1" applyBorder="1" applyAlignment="1">
      <alignment horizontal="center" vertical="center"/>
    </xf>
    <xf numFmtId="0" fontId="0" fillId="0" borderId="15" xfId="204" applyFont="1" applyBorder="1" applyAlignment="1">
      <alignment horizontal="center" vertical="center"/>
    </xf>
    <xf numFmtId="0" fontId="0" fillId="0" borderId="12" xfId="204" applyFont="1" applyBorder="1" applyAlignment="1">
      <alignment horizontal="left" vertical="center" wrapText="1"/>
    </xf>
    <xf numFmtId="0" fontId="0" fillId="0" borderId="15" xfId="204" applyFont="1" applyBorder="1" applyAlignment="1">
      <alignment horizontal="left" vertical="center" wrapText="1"/>
    </xf>
    <xf numFmtId="0" fontId="49" fillId="0" borderId="6" xfId="204" applyFont="1" applyBorder="1" applyAlignment="1">
      <alignment horizontal="center" vertical="center" wrapText="1"/>
    </xf>
    <xf numFmtId="0" fontId="49" fillId="0" borderId="16" xfId="204" applyFont="1" applyBorder="1" applyAlignment="1">
      <alignment horizontal="center" vertical="center"/>
    </xf>
    <xf numFmtId="0" fontId="49" fillId="0" borderId="18" xfId="204" applyFont="1" applyBorder="1" applyAlignment="1">
      <alignment horizontal="center" vertical="center"/>
    </xf>
    <xf numFmtId="0" fontId="0" fillId="0" borderId="34" xfId="204" applyFont="1" applyBorder="1" applyAlignment="1">
      <alignment horizontal="center" vertical="center"/>
    </xf>
    <xf numFmtId="0" fontId="0" fillId="0" borderId="27" xfId="204" applyFont="1" applyBorder="1" applyAlignment="1">
      <alignment horizontal="left" vertical="center" wrapText="1"/>
    </xf>
    <xf numFmtId="0" fontId="0" fillId="0" borderId="3" xfId="204" applyFont="1" applyFill="1" applyBorder="1" applyAlignment="1">
      <alignment horizontal="left" vertical="center" wrapText="1"/>
    </xf>
    <xf numFmtId="0" fontId="0" fillId="0" borderId="77" xfId="204" applyFont="1" applyBorder="1" applyAlignment="1">
      <alignment horizontal="center" vertical="center"/>
    </xf>
    <xf numFmtId="0" fontId="0" fillId="0" borderId="8" xfId="204" applyFont="1" applyBorder="1">
      <alignment vertical="center"/>
    </xf>
    <xf numFmtId="0" fontId="0" fillId="0" borderId="22" xfId="204" applyFont="1" applyBorder="1" applyAlignment="1">
      <alignment vertical="center" wrapText="1"/>
    </xf>
    <xf numFmtId="0" fontId="0" fillId="7" borderId="24" xfId="204" applyFont="1" applyFill="1" applyBorder="1" applyAlignment="1">
      <alignment horizontal="left" vertical="center" wrapText="1"/>
    </xf>
    <xf numFmtId="0" fontId="0" fillId="7" borderId="28" xfId="204" applyFont="1" applyFill="1" applyBorder="1" applyAlignment="1">
      <alignment horizontal="left" vertical="center" wrapText="1"/>
    </xf>
    <xf numFmtId="0" fontId="0" fillId="7" borderId="8" xfId="204" applyFont="1" applyFill="1" applyBorder="1" applyAlignment="1">
      <alignment horizontal="left" vertical="center" wrapText="1"/>
    </xf>
    <xf numFmtId="0" fontId="0" fillId="0" borderId="28" xfId="204" applyFont="1" applyBorder="1" applyAlignment="1">
      <alignment horizontal="left" vertical="center" wrapText="1"/>
    </xf>
    <xf numFmtId="0" fontId="0" fillId="0" borderId="22" xfId="204" applyFont="1" applyBorder="1" applyAlignment="1">
      <alignment horizontal="left" vertical="center"/>
    </xf>
    <xf numFmtId="0" fontId="17" fillId="0" borderId="0" xfId="204" applyFont="1" applyBorder="1" applyAlignment="1">
      <alignment horizontal="left" vertical="center"/>
    </xf>
    <xf numFmtId="0" fontId="0" fillId="0" borderId="78" xfId="204" applyFont="1" applyBorder="1" applyAlignment="1">
      <alignment horizontal="center" vertical="center"/>
    </xf>
    <xf numFmtId="0" fontId="0" fillId="0" borderId="79" xfId="204" applyFont="1" applyBorder="1" applyAlignment="1">
      <alignment horizontal="center" vertical="center" shrinkToFit="1"/>
    </xf>
    <xf numFmtId="219" fontId="0" fillId="0" borderId="80" xfId="222" applyNumberFormat="1" applyFont="1" applyBorder="1" applyAlignment="1">
      <alignment vertical="center"/>
    </xf>
    <xf numFmtId="219" fontId="0" fillId="0" borderId="81" xfId="222" applyNumberFormat="1" applyFont="1" applyBorder="1" applyAlignment="1">
      <alignment vertical="center"/>
    </xf>
    <xf numFmtId="219" fontId="0" fillId="0" borderId="82" xfId="222" applyNumberFormat="1" applyFont="1" applyBorder="1" applyAlignment="1">
      <alignment vertical="center"/>
    </xf>
    <xf numFmtId="219" fontId="0" fillId="0" borderId="79" xfId="222" applyNumberFormat="1" applyFont="1" applyBorder="1" applyAlignment="1">
      <alignment vertical="center"/>
    </xf>
    <xf numFmtId="220" fontId="0" fillId="0" borderId="83" xfId="194" applyNumberFormat="1" applyFont="1" applyBorder="1" applyAlignment="1">
      <alignment horizontal="right" vertical="center"/>
    </xf>
    <xf numFmtId="220" fontId="0" fillId="0" borderId="84" xfId="194" applyNumberFormat="1" applyFont="1" applyBorder="1" applyAlignment="1">
      <alignment horizontal="right" vertical="center"/>
    </xf>
    <xf numFmtId="219" fontId="0" fillId="0" borderId="80" xfId="222" applyNumberFormat="1" applyFont="1" applyBorder="1" applyAlignment="1">
      <alignment horizontal="right" vertical="center"/>
    </xf>
    <xf numFmtId="220" fontId="0" fillId="0" borderId="85" xfId="194" applyNumberFormat="1" applyFont="1" applyFill="1" applyBorder="1" applyAlignment="1">
      <alignment horizontal="center" vertical="center"/>
    </xf>
    <xf numFmtId="220" fontId="0" fillId="0" borderId="86" xfId="194" applyNumberFormat="1" applyFont="1" applyFill="1" applyBorder="1" applyAlignment="1">
      <alignment horizontal="center" vertical="center"/>
    </xf>
    <xf numFmtId="220" fontId="0" fillId="0" borderId="87" xfId="194" applyNumberFormat="1" applyFont="1" applyBorder="1" applyAlignment="1">
      <alignment horizontal="right" vertical="center"/>
    </xf>
    <xf numFmtId="38" fontId="60" fillId="0" borderId="0" xfId="194" applyFont="1">
      <alignment vertical="center"/>
    </xf>
    <xf numFmtId="0" fontId="60" fillId="0" borderId="0" xfId="204" applyFont="1" applyAlignment="1">
      <alignment horizontal="left" vertical="center"/>
    </xf>
    <xf numFmtId="0" fontId="0" fillId="0" borderId="88" xfId="204" applyFont="1" applyBorder="1" applyAlignment="1">
      <alignment horizontal="center" vertical="center"/>
    </xf>
    <xf numFmtId="0" fontId="0" fillId="0" borderId="18" xfId="204" applyFont="1" applyBorder="1" applyAlignment="1">
      <alignment horizontal="center" vertical="center" shrinkToFit="1"/>
    </xf>
    <xf numFmtId="219" fontId="0" fillId="0" borderId="4" xfId="222" applyNumberFormat="1" applyFont="1" applyBorder="1" applyAlignment="1">
      <alignment vertical="center"/>
    </xf>
    <xf numFmtId="219" fontId="0" fillId="0" borderId="6" xfId="222" applyNumberFormat="1" applyFont="1" applyBorder="1" applyAlignment="1">
      <alignment vertical="center"/>
    </xf>
    <xf numFmtId="219" fontId="0" fillId="0" borderId="16" xfId="222" applyNumberFormat="1" applyFont="1" applyBorder="1" applyAlignment="1">
      <alignment vertical="center"/>
    </xf>
    <xf numFmtId="219" fontId="0" fillId="0" borderId="18" xfId="222" applyNumberFormat="1" applyFont="1" applyBorder="1" applyAlignment="1">
      <alignment vertical="center"/>
    </xf>
    <xf numFmtId="220" fontId="0" fillId="0" borderId="89" xfId="194" applyNumberFormat="1" applyFont="1" applyBorder="1" applyAlignment="1">
      <alignment horizontal="right" vertical="center"/>
    </xf>
    <xf numFmtId="220" fontId="0" fillId="0" borderId="90" xfId="194" applyNumberFormat="1" applyFont="1" applyBorder="1" applyAlignment="1">
      <alignment horizontal="right" vertical="center"/>
    </xf>
    <xf numFmtId="219" fontId="0" fillId="0" borderId="4" xfId="222" applyNumberFormat="1" applyFont="1" applyBorder="1" applyAlignment="1">
      <alignment horizontal="right" vertical="center"/>
    </xf>
    <xf numFmtId="220" fontId="0" fillId="0" borderId="91" xfId="194" applyNumberFormat="1" applyFont="1" applyFill="1" applyBorder="1" applyAlignment="1">
      <alignment horizontal="center" vertical="center"/>
    </xf>
    <xf numFmtId="220" fontId="0" fillId="0" borderId="92" xfId="194" applyNumberFormat="1" applyFont="1" applyFill="1" applyBorder="1" applyAlignment="1">
      <alignment horizontal="center" vertical="center"/>
    </xf>
    <xf numFmtId="220" fontId="0" fillId="5" borderId="93" xfId="194" applyNumberFormat="1" applyFont="1" applyFill="1" applyBorder="1" applyAlignment="1">
      <alignment horizontal="right" vertical="center"/>
    </xf>
    <xf numFmtId="0" fontId="60" fillId="0" borderId="34" xfId="204" applyFont="1" applyBorder="1" applyAlignment="1">
      <alignment horizontal="left" vertical="center"/>
    </xf>
    <xf numFmtId="220" fontId="0" fillId="8" borderId="93" xfId="194" applyNumberFormat="1" applyFont="1" applyFill="1" applyBorder="1" applyAlignment="1">
      <alignment horizontal="right" vertical="center"/>
    </xf>
    <xf numFmtId="220" fontId="60" fillId="5" borderId="4" xfId="204" applyNumberFormat="1" applyFont="1" applyFill="1" applyBorder="1">
      <alignment vertical="center"/>
    </xf>
    <xf numFmtId="220" fontId="60" fillId="0" borderId="4" xfId="204" applyNumberFormat="1" applyFont="1" applyBorder="1">
      <alignment vertical="center"/>
    </xf>
    <xf numFmtId="0" fontId="0" fillId="0" borderId="94" xfId="204" applyFont="1" applyBorder="1" applyAlignment="1">
      <alignment horizontal="center" vertical="center"/>
    </xf>
    <xf numFmtId="0" fontId="0" fillId="0" borderId="95" xfId="204" applyFont="1" applyBorder="1" applyAlignment="1">
      <alignment horizontal="center" vertical="center" shrinkToFit="1"/>
    </xf>
    <xf numFmtId="219" fontId="0" fillId="0" borderId="96" xfId="222" applyNumberFormat="1" applyFont="1" applyBorder="1" applyAlignment="1">
      <alignment vertical="center"/>
    </xf>
    <xf numFmtId="219" fontId="0" fillId="0" borderId="97" xfId="222" applyNumberFormat="1" applyFont="1" applyBorder="1" applyAlignment="1">
      <alignment vertical="center"/>
    </xf>
    <xf numFmtId="219" fontId="0" fillId="0" borderId="98" xfId="222" applyNumberFormat="1" applyFont="1" applyBorder="1" applyAlignment="1">
      <alignment vertical="center"/>
    </xf>
    <xf numFmtId="219" fontId="0" fillId="0" borderId="95" xfId="222" applyNumberFormat="1" applyFont="1" applyBorder="1" applyAlignment="1">
      <alignment vertical="center"/>
    </xf>
    <xf numFmtId="220" fontId="0" fillId="0" borderId="99" xfId="194" applyNumberFormat="1" applyFont="1" applyBorder="1" applyAlignment="1">
      <alignment horizontal="right" vertical="center"/>
    </xf>
    <xf numFmtId="220" fontId="0" fillId="0" borderId="100" xfId="194" applyNumberFormat="1" applyFont="1" applyBorder="1" applyAlignment="1">
      <alignment horizontal="right" vertical="center"/>
    </xf>
    <xf numFmtId="219" fontId="0" fillId="0" borderId="96" xfId="222" applyNumberFormat="1" applyFont="1" applyBorder="1" applyAlignment="1">
      <alignment horizontal="right" vertical="center"/>
    </xf>
    <xf numFmtId="220" fontId="0" fillId="0" borderId="101" xfId="194" applyNumberFormat="1" applyFont="1" applyFill="1" applyBorder="1" applyAlignment="1">
      <alignment horizontal="center" vertical="center"/>
    </xf>
    <xf numFmtId="220" fontId="0" fillId="0" borderId="102" xfId="194" applyNumberFormat="1" applyFont="1" applyFill="1" applyBorder="1" applyAlignment="1">
      <alignment horizontal="center" vertical="center"/>
    </xf>
    <xf numFmtId="220" fontId="0" fillId="6" borderId="103" xfId="194" applyNumberFormat="1" applyFont="1" applyFill="1" applyBorder="1" applyAlignment="1">
      <alignment horizontal="right" vertical="center"/>
    </xf>
    <xf numFmtId="220" fontId="0" fillId="0" borderId="89" xfId="194" applyNumberFormat="1" applyFont="1" applyBorder="1" applyAlignment="1">
      <alignment horizontal="center" vertical="center"/>
    </xf>
    <xf numFmtId="220" fontId="0" fillId="0" borderId="104" xfId="194" applyNumberFormat="1" applyFont="1" applyBorder="1" applyAlignment="1">
      <alignment horizontal="center" vertical="center"/>
    </xf>
    <xf numFmtId="220" fontId="0" fillId="0" borderId="90" xfId="194" applyNumberFormat="1" applyFont="1" applyBorder="1" applyAlignment="1">
      <alignment horizontal="center" vertical="center"/>
    </xf>
    <xf numFmtId="219" fontId="0" fillId="0" borderId="12" xfId="222" applyNumberFormat="1" applyFont="1" applyBorder="1" applyAlignment="1">
      <alignment horizontal="right" vertical="center"/>
    </xf>
    <xf numFmtId="219" fontId="0" fillId="0" borderId="34" xfId="222" applyNumberFormat="1" applyFont="1" applyBorder="1" applyAlignment="1">
      <alignment horizontal="right" vertical="center"/>
    </xf>
    <xf numFmtId="219" fontId="0" fillId="0" borderId="27" xfId="222" applyNumberFormat="1" applyFont="1" applyBorder="1" applyAlignment="1">
      <alignment horizontal="right" vertical="center"/>
    </xf>
    <xf numFmtId="220" fontId="0" fillId="0" borderId="77" xfId="194" applyNumberFormat="1" applyFont="1" applyBorder="1" applyAlignment="1">
      <alignment horizontal="right" vertical="center"/>
    </xf>
    <xf numFmtId="38" fontId="0" fillId="0" borderId="0" xfId="194" applyFont="1">
      <alignment vertical="center"/>
    </xf>
    <xf numFmtId="0" fontId="0" fillId="0" borderId="0" xfId="204" applyFont="1" applyAlignment="1">
      <alignment horizontal="right" vertical="center"/>
    </xf>
    <xf numFmtId="0" fontId="0" fillId="0" borderId="0" xfId="204" applyFont="1" applyAlignment="1">
      <alignment horizontal="center" vertical="center"/>
    </xf>
    <xf numFmtId="0" fontId="0" fillId="0" borderId="0" xfId="204" applyFont="1" applyBorder="1" applyAlignment="1">
      <alignment horizontal="right" vertical="center"/>
    </xf>
    <xf numFmtId="57" fontId="0" fillId="0" borderId="0" xfId="204" applyNumberFormat="1" applyFont="1" applyAlignment="1">
      <alignment horizontal="center" vertical="center"/>
    </xf>
    <xf numFmtId="0" fontId="0" fillId="0" borderId="4" xfId="204" applyFont="1" applyBorder="1" applyAlignment="1">
      <alignment horizontal="center" vertical="center" shrinkToFit="1"/>
    </xf>
    <xf numFmtId="219" fontId="0" fillId="0" borderId="6" xfId="222" applyNumberFormat="1" applyFont="1" applyBorder="1" applyAlignment="1">
      <alignment horizontal="right" vertical="center"/>
    </xf>
    <xf numFmtId="219" fontId="0" fillId="0" borderId="16" xfId="222" applyNumberFormat="1" applyFont="1" applyBorder="1" applyAlignment="1">
      <alignment horizontal="right" vertical="center"/>
    </xf>
    <xf numFmtId="220" fontId="0" fillId="5" borderId="105" xfId="194" applyNumberFormat="1" applyFont="1" applyFill="1" applyBorder="1" applyAlignment="1">
      <alignment horizontal="right" vertical="center"/>
    </xf>
    <xf numFmtId="0" fontId="60" fillId="0" borderId="22" xfId="204" applyFont="1" applyBorder="1" applyAlignment="1">
      <alignment horizontal="center" vertical="center" shrinkToFit="1"/>
    </xf>
    <xf numFmtId="220" fontId="0" fillId="9" borderId="105" xfId="194" applyNumberFormat="1" applyFont="1" applyFill="1" applyBorder="1" applyAlignment="1">
      <alignment vertical="center"/>
    </xf>
    <xf numFmtId="220" fontId="0" fillId="8" borderId="4" xfId="204" applyNumberFormat="1" applyFont="1" applyFill="1" applyBorder="1">
      <alignment vertical="center"/>
    </xf>
    <xf numFmtId="220" fontId="0" fillId="6" borderId="4" xfId="204" applyNumberFormat="1" applyFont="1" applyFill="1" applyBorder="1">
      <alignment vertical="center"/>
    </xf>
    <xf numFmtId="220" fontId="0" fillId="10" borderId="4" xfId="204" applyNumberFormat="1" applyFont="1" applyFill="1" applyBorder="1">
      <alignment vertical="center"/>
    </xf>
    <xf numFmtId="220" fontId="60" fillId="4" borderId="4" xfId="204" applyNumberFormat="1" applyFont="1" applyFill="1" applyBorder="1">
      <alignment vertical="center"/>
    </xf>
    <xf numFmtId="220" fontId="0" fillId="0" borderId="19" xfId="204" applyNumberFormat="1" applyFont="1" applyBorder="1">
      <alignment vertical="center"/>
    </xf>
    <xf numFmtId="220" fontId="0" fillId="0" borderId="0" xfId="204" applyNumberFormat="1" applyFont="1" applyBorder="1">
      <alignment vertical="center"/>
    </xf>
    <xf numFmtId="220" fontId="0" fillId="0" borderId="106" xfId="194" applyNumberFormat="1" applyFont="1" applyBorder="1" applyAlignment="1">
      <alignment horizontal="center" vertical="center"/>
    </xf>
    <xf numFmtId="220" fontId="0" fillId="0" borderId="107" xfId="194" applyNumberFormat="1" applyFont="1" applyBorder="1" applyAlignment="1">
      <alignment horizontal="center" vertical="center"/>
    </xf>
    <xf numFmtId="220" fontId="0" fillId="0" borderId="108" xfId="194" applyNumberFormat="1" applyFont="1" applyBorder="1" applyAlignment="1">
      <alignment horizontal="center" vertical="center"/>
    </xf>
    <xf numFmtId="220" fontId="0" fillId="0" borderId="109" xfId="194" applyNumberFormat="1" applyFont="1" applyFill="1" applyBorder="1" applyAlignment="1">
      <alignment horizontal="center" vertical="center"/>
    </xf>
    <xf numFmtId="220" fontId="0" fillId="0" borderId="110" xfId="194" applyNumberFormat="1" applyFont="1" applyFill="1" applyBorder="1" applyAlignment="1">
      <alignment horizontal="center" vertical="center"/>
    </xf>
    <xf numFmtId="220" fontId="0" fillId="9" borderId="105" xfId="194" applyNumberFormat="1" applyFont="1" applyFill="1" applyBorder="1" applyAlignment="1">
      <alignment horizontal="right" vertical="center"/>
    </xf>
    <xf numFmtId="220" fontId="0" fillId="0" borderId="0" xfId="204" applyNumberFormat="1" applyFont="1">
      <alignment vertical="center"/>
    </xf>
    <xf numFmtId="0" fontId="60" fillId="0" borderId="0" xfId="204" applyFont="1" applyAlignment="1">
      <alignment horizontal="center" vertical="center"/>
    </xf>
    <xf numFmtId="0" fontId="27" fillId="0" borderId="6" xfId="204" applyFont="1" applyFill="1" applyBorder="1" applyAlignment="1">
      <alignment horizontal="center" vertical="center" wrapText="1"/>
    </xf>
    <xf numFmtId="0" fontId="27" fillId="0" borderId="18" xfId="204" applyFont="1" applyFill="1" applyBorder="1" applyAlignment="1">
      <alignment horizontal="center" vertical="center" wrapText="1"/>
    </xf>
    <xf numFmtId="220" fontId="60" fillId="0" borderId="12" xfId="194" applyNumberFormat="1" applyFont="1" applyFill="1" applyBorder="1" applyAlignment="1">
      <alignment horizontal="center" vertical="center"/>
    </xf>
    <xf numFmtId="220" fontId="60" fillId="0" borderId="15" xfId="194" applyNumberFormat="1" applyFont="1" applyFill="1" applyBorder="1" applyAlignment="1">
      <alignment horizontal="center" vertical="center"/>
    </xf>
    <xf numFmtId="220" fontId="60" fillId="0" borderId="6" xfId="194" applyNumberFormat="1" applyFont="1" applyFill="1" applyBorder="1" applyAlignment="1">
      <alignment horizontal="right" vertical="center"/>
    </xf>
    <xf numFmtId="220" fontId="60" fillId="0" borderId="16" xfId="194" applyNumberFormat="1" applyFont="1" applyFill="1" applyBorder="1" applyAlignment="1">
      <alignment horizontal="right" vertical="center"/>
    </xf>
    <xf numFmtId="220" fontId="60" fillId="0" borderId="18" xfId="194" applyNumberFormat="1" applyFont="1" applyFill="1" applyBorder="1" applyAlignment="1">
      <alignment horizontal="right" vertical="center"/>
    </xf>
    <xf numFmtId="219" fontId="60" fillId="0" borderId="6" xfId="222" applyNumberFormat="1" applyFont="1" applyFill="1" applyBorder="1" applyAlignment="1">
      <alignment horizontal="right" vertical="center"/>
    </xf>
    <xf numFmtId="219" fontId="60" fillId="0" borderId="16" xfId="222" applyNumberFormat="1" applyFont="1" applyFill="1" applyBorder="1" applyAlignment="1">
      <alignment horizontal="right" vertical="center"/>
    </xf>
    <xf numFmtId="219" fontId="60" fillId="0" borderId="18" xfId="222" applyNumberFormat="1" applyFont="1" applyFill="1" applyBorder="1" applyAlignment="1">
      <alignment horizontal="right" vertical="center"/>
    </xf>
    <xf numFmtId="219" fontId="60" fillId="0" borderId="4" xfId="222" applyNumberFormat="1" applyFont="1" applyFill="1" applyBorder="1" applyAlignment="1">
      <alignment horizontal="right" vertical="center"/>
    </xf>
    <xf numFmtId="220" fontId="60" fillId="0" borderId="27" xfId="194" applyNumberFormat="1" applyFont="1" applyFill="1" applyBorder="1" applyAlignment="1">
      <alignment horizontal="center" vertical="center"/>
    </xf>
    <xf numFmtId="220" fontId="60" fillId="0" borderId="34" xfId="194" applyNumberFormat="1" applyFont="1" applyFill="1" applyBorder="1" applyAlignment="1">
      <alignment horizontal="center" vertical="center"/>
    </xf>
    <xf numFmtId="220" fontId="60" fillId="9" borderId="105" xfId="194" applyNumberFormat="1" applyFont="1" applyFill="1" applyBorder="1" applyAlignment="1">
      <alignment horizontal="right" vertical="center"/>
    </xf>
    <xf numFmtId="220" fontId="60" fillId="0" borderId="0" xfId="204" applyNumberFormat="1" applyFont="1">
      <alignment vertical="center"/>
    </xf>
    <xf numFmtId="0" fontId="0" fillId="0" borderId="18" xfId="204" applyFont="1" applyFill="1" applyBorder="1" applyAlignment="1">
      <alignment horizontal="center" vertical="center"/>
    </xf>
    <xf numFmtId="219" fontId="0" fillId="0" borderId="18" xfId="222" applyNumberFormat="1" applyFont="1" applyFill="1" applyBorder="1" applyAlignment="1">
      <alignment horizontal="right" vertical="center"/>
    </xf>
    <xf numFmtId="219" fontId="0" fillId="0" borderId="6" xfId="222" applyNumberFormat="1" applyFont="1" applyFill="1" applyBorder="1" applyAlignment="1">
      <alignment horizontal="center" vertical="center"/>
    </xf>
    <xf numFmtId="219" fontId="0" fillId="0" borderId="16" xfId="222" applyNumberFormat="1" applyFont="1" applyFill="1" applyBorder="1" applyAlignment="1">
      <alignment horizontal="center" vertical="center"/>
    </xf>
    <xf numFmtId="219" fontId="0" fillId="4" borderId="105" xfId="222" applyNumberFormat="1" applyFont="1" applyFill="1" applyBorder="1" applyAlignment="1">
      <alignment horizontal="right" vertical="center"/>
    </xf>
    <xf numFmtId="220" fontId="0" fillId="11" borderId="105" xfId="194" applyNumberFormat="1" applyFont="1" applyFill="1" applyBorder="1" applyAlignment="1">
      <alignment vertical="center"/>
    </xf>
    <xf numFmtId="220" fontId="0" fillId="0" borderId="3" xfId="204" applyNumberFormat="1" applyFont="1" applyBorder="1">
      <alignment vertical="center"/>
    </xf>
    <xf numFmtId="220" fontId="0" fillId="11" borderId="105" xfId="194" applyNumberFormat="1" applyFont="1" applyFill="1" applyBorder="1" applyAlignment="1">
      <alignment horizontal="right" vertical="center"/>
    </xf>
    <xf numFmtId="220" fontId="60" fillId="0" borderId="105" xfId="194" applyNumberFormat="1" applyFont="1" applyBorder="1" applyAlignment="1">
      <alignment horizontal="right" vertical="center"/>
    </xf>
    <xf numFmtId="219" fontId="0" fillId="0" borderId="105" xfId="222" applyNumberFormat="1" applyFont="1" applyBorder="1" applyAlignment="1">
      <alignment horizontal="right" vertical="center"/>
    </xf>
    <xf numFmtId="0" fontId="52" fillId="0" borderId="0" xfId="208" applyFont="1" applyAlignment="1">
      <alignment vertical="center"/>
    </xf>
    <xf numFmtId="0" fontId="52" fillId="0" borderId="0" xfId="208" applyFont="1" applyAlignment="1">
      <alignment horizontal="center" vertical="center"/>
    </xf>
    <xf numFmtId="0" fontId="52" fillId="0" borderId="0" xfId="208" applyFont="1" applyAlignment="1">
      <alignment vertical="center" shrinkToFit="1"/>
    </xf>
    <xf numFmtId="49" fontId="48" fillId="0" borderId="0" xfId="222" applyNumberFormat="1" applyFont="1" applyAlignment="1">
      <alignment vertical="center"/>
    </xf>
    <xf numFmtId="56" fontId="61" fillId="0" borderId="0" xfId="208" applyNumberFormat="1" applyFont="1" applyAlignment="1">
      <alignment vertical="center"/>
    </xf>
    <xf numFmtId="0" fontId="3" fillId="0" borderId="22" xfId="208" applyFont="1" applyBorder="1" applyAlignment="1">
      <alignment horizontal="center" vertical="center"/>
    </xf>
    <xf numFmtId="0" fontId="62" fillId="0" borderId="65" xfId="208" applyFont="1" applyBorder="1" applyAlignment="1">
      <alignment horizontal="left" vertical="center" shrinkToFit="1"/>
    </xf>
    <xf numFmtId="0" fontId="48" fillId="0" borderId="66" xfId="208" applyFont="1" applyBorder="1" applyAlignment="1">
      <alignment horizontal="left" vertical="center" shrinkToFit="1"/>
    </xf>
    <xf numFmtId="226" fontId="48" fillId="0" borderId="66" xfId="208" applyNumberFormat="1" applyFont="1" applyBorder="1" applyAlignment="1">
      <alignment vertical="center" shrinkToFit="1"/>
    </xf>
    <xf numFmtId="0" fontId="48" fillId="0" borderId="28" xfId="208" applyFont="1" applyBorder="1" applyAlignment="1">
      <alignment horizontal="left" vertical="center" shrinkToFit="1"/>
    </xf>
    <xf numFmtId="0" fontId="48" fillId="0" borderId="66" xfId="208" applyFont="1" applyBorder="1" applyAlignment="1">
      <alignment vertical="center" shrinkToFit="1"/>
    </xf>
    <xf numFmtId="0" fontId="48" fillId="0" borderId="66" xfId="205" applyFont="1" applyFill="1" applyBorder="1" applyAlignment="1">
      <alignment horizontal="left" vertical="center"/>
    </xf>
    <xf numFmtId="0" fontId="48" fillId="0" borderId="8" xfId="208" applyFont="1" applyBorder="1" applyAlignment="1">
      <alignment horizontal="left" vertical="center" shrinkToFit="1"/>
    </xf>
    <xf numFmtId="0" fontId="52" fillId="0" borderId="0" xfId="208" applyFont="1" applyBorder="1" applyAlignment="1">
      <alignment horizontal="left" vertical="center"/>
    </xf>
    <xf numFmtId="0" fontId="3" fillId="0" borderId="111" xfId="208" applyFont="1" applyBorder="1" applyAlignment="1">
      <alignment horizontal="center" vertical="center"/>
    </xf>
    <xf numFmtId="0" fontId="48" fillId="0" borderId="112" xfId="208" applyFont="1" applyBorder="1" applyAlignment="1">
      <alignment vertical="center" shrinkToFit="1"/>
    </xf>
    <xf numFmtId="227" fontId="48" fillId="0" borderId="112" xfId="208" applyNumberFormat="1" applyFont="1" applyBorder="1" applyAlignment="1">
      <alignment vertical="center" shrinkToFit="1"/>
    </xf>
    <xf numFmtId="49" fontId="48" fillId="0" borderId="112" xfId="208" applyNumberFormat="1" applyFont="1" applyBorder="1" applyAlignment="1">
      <alignment vertical="center" shrinkToFit="1"/>
    </xf>
    <xf numFmtId="226" fontId="48" fillId="0" borderId="112" xfId="208" applyNumberFormat="1" applyFont="1" applyBorder="1" applyAlignment="1">
      <alignment vertical="center" shrinkToFit="1"/>
    </xf>
    <xf numFmtId="0" fontId="48" fillId="0" borderId="113" xfId="208" applyFont="1" applyBorder="1" applyAlignment="1">
      <alignment vertical="center" shrinkToFit="1"/>
    </xf>
    <xf numFmtId="0" fontId="52" fillId="0" borderId="0" xfId="208" applyFont="1" applyBorder="1" applyAlignment="1">
      <alignment horizontal="right" vertical="center"/>
    </xf>
    <xf numFmtId="0" fontId="48" fillId="0" borderId="0" xfId="208" applyFont="1" applyBorder="1" applyAlignment="1">
      <alignment horizontal="right" vertical="center"/>
    </xf>
    <xf numFmtId="0" fontId="48" fillId="0" borderId="0" xfId="208" applyFont="1" applyBorder="1" applyAlignment="1">
      <alignment horizontal="left" vertical="center"/>
    </xf>
    <xf numFmtId="0" fontId="48" fillId="0" borderId="26" xfId="208" applyFont="1" applyBorder="1" applyAlignment="1">
      <alignment horizontal="right" vertical="center"/>
    </xf>
    <xf numFmtId="0" fontId="52" fillId="0" borderId="0" xfId="208" applyFont="1" applyBorder="1" applyAlignment="1">
      <alignment horizontal="center" vertical="center"/>
    </xf>
    <xf numFmtId="0" fontId="60" fillId="0" borderId="0" xfId="208" applyFont="1" applyAlignment="1">
      <alignment vertical="center" shrinkToFit="1"/>
    </xf>
    <xf numFmtId="0" fontId="3" fillId="0" borderId="3" xfId="208" applyFont="1" applyBorder="1" applyAlignment="1">
      <alignment horizontal="center" vertical="center" shrinkToFit="1"/>
    </xf>
    <xf numFmtId="228" fontId="48" fillId="0" borderId="0" xfId="208" applyNumberFormat="1" applyFont="1" applyBorder="1" applyAlignment="1">
      <alignment vertical="center" shrinkToFit="1"/>
    </xf>
    <xf numFmtId="49" fontId="48" fillId="0" borderId="0" xfId="208" applyNumberFormat="1" applyFont="1" applyBorder="1" applyAlignment="1">
      <alignment vertical="center" shrinkToFit="1"/>
    </xf>
    <xf numFmtId="212" fontId="48" fillId="0" borderId="0" xfId="208" applyNumberFormat="1" applyFont="1" applyBorder="1" applyAlignment="1">
      <alignment horizontal="left" vertical="center" shrinkToFit="1"/>
    </xf>
    <xf numFmtId="212" fontId="48" fillId="0" borderId="0" xfId="208" quotePrefix="1" applyNumberFormat="1" applyFont="1" applyBorder="1" applyAlignment="1">
      <alignment horizontal="left" vertical="center" shrinkToFit="1"/>
    </xf>
    <xf numFmtId="0" fontId="48" fillId="0" borderId="0" xfId="209" quotePrefix="1" applyFont="1" applyBorder="1" applyAlignment="1">
      <alignment horizontal="left" vertical="center"/>
    </xf>
    <xf numFmtId="49" fontId="48" fillId="0" borderId="0" xfId="208" quotePrefix="1" applyNumberFormat="1" applyFont="1" applyBorder="1" applyAlignment="1">
      <alignment vertical="center" shrinkToFit="1"/>
    </xf>
    <xf numFmtId="0" fontId="48" fillId="0" borderId="0" xfId="209" applyFont="1" applyBorder="1" applyAlignment="1">
      <alignment horizontal="left" vertical="center" shrinkToFit="1"/>
    </xf>
    <xf numFmtId="49" fontId="48" fillId="0" borderId="26" xfId="208" applyNumberFormat="1" applyFont="1" applyBorder="1" applyAlignment="1">
      <alignment vertical="center" shrinkToFit="1"/>
    </xf>
    <xf numFmtId="49" fontId="20" fillId="0" borderId="0" xfId="208" applyNumberFormat="1" applyFont="1" applyBorder="1" applyAlignment="1">
      <alignment vertical="center" shrinkToFit="1"/>
    </xf>
    <xf numFmtId="212" fontId="48" fillId="0" borderId="0" xfId="208" applyNumberFormat="1" applyFont="1" applyBorder="1" applyAlignment="1">
      <alignment vertical="center" shrinkToFit="1"/>
    </xf>
    <xf numFmtId="4" fontId="48" fillId="0" borderId="114" xfId="208" applyNumberFormat="1" applyFont="1" applyBorder="1" applyAlignment="1">
      <alignment horizontal="right" vertical="center" shrinkToFit="1"/>
    </xf>
    <xf numFmtId="4" fontId="48" fillId="0" borderId="0" xfId="208" applyNumberFormat="1" applyFont="1" applyBorder="1" applyAlignment="1">
      <alignment horizontal="right" vertical="center" shrinkToFit="1"/>
    </xf>
    <xf numFmtId="4" fontId="48" fillId="0" borderId="115" xfId="208" applyNumberFormat="1" applyFont="1" applyBorder="1" applyAlignment="1">
      <alignment horizontal="right" vertical="center" shrinkToFit="1"/>
    </xf>
    <xf numFmtId="4" fontId="48" fillId="0" borderId="26" xfId="208" applyNumberFormat="1" applyFont="1" applyBorder="1" applyAlignment="1">
      <alignment horizontal="right" vertical="center" shrinkToFit="1"/>
    </xf>
    <xf numFmtId="0" fontId="48" fillId="0" borderId="55" xfId="208" applyFont="1" applyBorder="1" applyAlignment="1">
      <alignment horizontal="center" vertical="center" shrinkToFit="1"/>
    </xf>
    <xf numFmtId="0" fontId="48" fillId="0" borderId="58" xfId="208" applyFont="1" applyBorder="1" applyAlignment="1">
      <alignment horizontal="center" vertical="center" shrinkToFit="1"/>
    </xf>
    <xf numFmtId="0" fontId="48" fillId="0" borderId="53" xfId="208" applyFont="1" applyBorder="1" applyAlignment="1">
      <alignment horizontal="center" vertical="center" shrinkToFit="1"/>
    </xf>
    <xf numFmtId="49" fontId="48" fillId="0" borderId="0" xfId="222" applyNumberFormat="1" applyFont="1" applyAlignment="1">
      <alignment horizontal="center" vertical="center"/>
    </xf>
  </cellXfs>
  <cellStyles count="223">
    <cellStyle name="1" xfId="1"/>
    <cellStyle name="1_10-430-1" xfId="2"/>
    <cellStyle name="1_10-430-1_H11-5501-0数量（変更2）" xfId="3"/>
    <cellStyle name="1_10-430-1_H12-5400-0数量（変更1）" xfId="4"/>
    <cellStyle name="1_10-430-1_H12-5400-0数量（当初）" xfId="5"/>
    <cellStyle name="1_10-430-1_H12-5400-0数量（当初）_H12西５条通（擁壁工-数量-変更１）" xfId="6"/>
    <cellStyle name="1_10-430-1_H12-5500-0数量（変更2）" xfId="7"/>
    <cellStyle name="1_10-430-1_H12-5500-0数量（変更2）_1" xfId="8"/>
    <cellStyle name="1_10-430-1_H12-5500-0数量（変更2）_H12-5500-0数量（変更2）" xfId="9"/>
    <cellStyle name="1_10-430-1_H12-5500-0数量（変更１）" xfId="10"/>
    <cellStyle name="1_10-430-1_H12-5500-0数量（変更１）_H12西５条通（擁壁工-数量-変更１）" xfId="11"/>
    <cellStyle name="1_10-430-1_H12-5500-0数量（ｼﾋﾞﾃｯｸ修正）" xfId="12"/>
    <cellStyle name="1_10-430-1_H12上武佐計根別(停)線（路盤-数量-変更１）" xfId="13"/>
    <cellStyle name="1_10-430-1_H12上武佐計根別(停)線（路盤-数量-当初）" xfId="14"/>
    <cellStyle name="1_10-430-1_H12上武佐計根別(停)線（路盤-数量-当初）_H12西５条通（擁壁工-数量-変更１）" xfId="15"/>
    <cellStyle name="1_10-430-1_H12西5条通(手直数量-当初）" xfId="16"/>
    <cellStyle name="1_10-430-1_H12西5条通(手直数量-当初）_H12西５条通（擁壁工-数量-変更１）" xfId="17"/>
    <cellStyle name="1_10-430-1_H12西５条通その２数量（変更１）" xfId="18"/>
    <cellStyle name="1_10-430-1_H12西５条通その２数量（当初）" xfId="19"/>
    <cellStyle name="1_10-430-1_H12西５条通舗装数量（変更2）" xfId="20"/>
    <cellStyle name="1_10-430-1_H12西５条通舗装数量（変更１）" xfId="21"/>
    <cellStyle name="1_10-430-1_H12西５条通舗装数量（当初）" xfId="22"/>
    <cellStyle name="1_10-430-1_H12西５条通舗装数量（当初）_H12西５条通（擁壁工-数量-変更１）" xfId="23"/>
    <cellStyle name="1_10-430-1_H12西５条通（擁壁工-数量-変更１）" xfId="24"/>
    <cellStyle name="1_10-430-1_H12西５条通（擁壁工-数量-当初）" xfId="25"/>
    <cellStyle name="1_10-430-1_擁壁工" xfId="26"/>
    <cellStyle name="1_11-5400-0" xfId="27"/>
    <cellStyle name="1_11-5400-0_H12-5400-0数量（当初）" xfId="28"/>
    <cellStyle name="1_11-5400-0_H12-5400-0数量（当初）_H12西５条通（擁壁工-数量-変更１）" xfId="29"/>
    <cellStyle name="1_11-5400-0_H12-5500-0数量（変更2）" xfId="30"/>
    <cellStyle name="1_11-5400-0_H12-5500-0数量（変更１）" xfId="31"/>
    <cellStyle name="1_11-5400-0_H12-5500-0数量（変更１）_H12西５条通（擁壁工-数量-変更１）" xfId="32"/>
    <cellStyle name="1_11-5400-0_H12上武佐計根別(停)線（路盤-数量-変更１）" xfId="33"/>
    <cellStyle name="1_11-5400-0_H12上武佐計根別(停)線（路盤-数量-当初）" xfId="34"/>
    <cellStyle name="1_11-5400-0_H12上武佐計根別(停)線（路盤-数量-当初）_H12西５条通（擁壁工-数量-変更１）" xfId="35"/>
    <cellStyle name="1_11-5400-0_H12西5条通(手直数量-当初）" xfId="36"/>
    <cellStyle name="1_11-5400-0_H12西5条通(手直数量-当初）_H12西５条通（擁壁工-数量-変更１）" xfId="37"/>
    <cellStyle name="1_11-5400-0_H12西５条通舗装数量（当初）" xfId="38"/>
    <cellStyle name="1_11-5400-0_H12西５条通舗装数量（当初）_H12西５条通（擁壁工-数量-変更１）" xfId="39"/>
    <cellStyle name="1_11-5400-2" xfId="40"/>
    <cellStyle name="1_11-5400-2_H11-5501-0数量（変更2）" xfId="41"/>
    <cellStyle name="1_11-5400-2_H12-5400-0数量（変更1）" xfId="42"/>
    <cellStyle name="1_11-5400-2_H12-5400-0数量（当初）" xfId="43"/>
    <cellStyle name="1_11-5400-2_H12-5400-0数量（当初）_H12西５条通（擁壁工-数量-変更１）" xfId="44"/>
    <cellStyle name="1_11-5400-2_H12-5500-0数量（変更2）" xfId="45"/>
    <cellStyle name="1_11-5400-2_H12-5500-0数量（変更2）_1" xfId="46"/>
    <cellStyle name="1_11-5400-2_H12-5500-0数量（変更2）_H12-5500-0数量（変更2）" xfId="47"/>
    <cellStyle name="1_11-5400-2_H12-5500-0数量（変更１）" xfId="48"/>
    <cellStyle name="1_11-5400-2_H12-5500-0数量（変更１）_H12西５条通（擁壁工-数量-変更１）" xfId="49"/>
    <cellStyle name="1_11-5400-2_H12-5500-0数量（ｼﾋﾞﾃｯｸ修正）" xfId="50"/>
    <cellStyle name="1_11-5400-2_H12上武佐計根別(停)線（路盤-数量-変更１）" xfId="51"/>
    <cellStyle name="1_11-5400-2_H12上武佐計根別(停)線（路盤-数量-当初）" xfId="52"/>
    <cellStyle name="1_11-5400-2_H12上武佐計根別(停)線（路盤-数量-当初）_H12西５条通（擁壁工-数量-変更１）" xfId="53"/>
    <cellStyle name="1_11-5400-2_H12西5条通(手直数量-当初）" xfId="54"/>
    <cellStyle name="1_11-5400-2_H12西5条通(手直数量-当初）_H12西５条通（擁壁工-数量-変更１）" xfId="55"/>
    <cellStyle name="1_11-5400-2_H12西５条通その２数量（変更１）" xfId="56"/>
    <cellStyle name="1_11-5400-2_H12西５条通その２数量（当初）" xfId="57"/>
    <cellStyle name="1_11-5400-2_H12西５条通舗装数量（変更2）" xfId="58"/>
    <cellStyle name="1_11-5400-2_H12西５条通舗装数量（変更１）" xfId="59"/>
    <cellStyle name="1_11-5400-2_H12西５条通舗装数量（当初）" xfId="60"/>
    <cellStyle name="1_11-5400-2_H12西５条通舗装数量（当初）_H12西５条通（擁壁工-数量-変更１）" xfId="61"/>
    <cellStyle name="1_11-5400-2_H12西５条通（擁壁工-数量-変更１）" xfId="62"/>
    <cellStyle name="1_11-5400-2_H12西５条通（擁壁工-数量-当初）" xfId="63"/>
    <cellStyle name="1_11-5400-2_擁壁工" xfId="64"/>
    <cellStyle name="1_H11-5400-0 仮 道 数 量  （当初）" xfId="65"/>
    <cellStyle name="1_H11-5400-0 仮 道 数 量  （当初）_H12-5400-0数量（変更1）" xfId="66"/>
    <cellStyle name="1_H11-5400-0 仮 道 数 量  （当初）_H12上武佐計根別(停)線（路盤-数量-変更１）" xfId="67"/>
    <cellStyle name="1_H11-5400-0 仮 道 数 量  （当初）_H12西５条通その２数量（変更１）" xfId="68"/>
    <cellStyle name="1_H11-5400-0 仮 道 数 量  （当初）_H12西５条通その２数量（当初）" xfId="69"/>
    <cellStyle name="1_H11-5400-0 仮 道 数 量  （当初）_H12西５条通舗装数量（変更2）" xfId="70"/>
    <cellStyle name="1_H11-5400-0 仮 道 数 量  （当初）_H12西５条通舗装数量（変更１）" xfId="71"/>
    <cellStyle name="1_H11-5400-0 仮 道 数 量  （当初）_H12西５条通（擁壁工-数量-変更１）" xfId="72"/>
    <cellStyle name="1_H11-5420-0数量（当初）" xfId="73"/>
    <cellStyle name="1_H11-5420-0数量（当初）_H11-5501-0数量（変更2）" xfId="74"/>
    <cellStyle name="1_H11-5420-0数量（当初）_H12-5400-0数量（変更1）" xfId="75"/>
    <cellStyle name="1_H11-5420-0数量（当初）_H12-5400-0数量（当初）" xfId="76"/>
    <cellStyle name="1_H11-5420-0数量（当初）_H12-5400-0数量（当初）_H12西５条通（擁壁工-数量-変更１）" xfId="77"/>
    <cellStyle name="1_H11-5420-0数量（当初）_H12-5500-0数量（変更2）" xfId="78"/>
    <cellStyle name="1_H11-5420-0数量（当初）_H12-5500-0数量（変更2）_1" xfId="79"/>
    <cellStyle name="1_H11-5420-0数量（当初）_H12-5500-0数量（変更2）_H12-5500-0数量（変更2）" xfId="80"/>
    <cellStyle name="1_H11-5420-0数量（当初）_H12-5500-0数量（変更１）" xfId="81"/>
    <cellStyle name="1_H11-5420-0数量（当初）_H12-5500-0数量（変更１）_H12西５条通（擁壁工-数量-変更１）" xfId="82"/>
    <cellStyle name="1_H11-5420-0数量（当初）_H12-5500-0数量（ｼﾋﾞﾃｯｸ修正）" xfId="83"/>
    <cellStyle name="1_H11-5420-0数量（当初）_H12西5条通(手直数量-当初）" xfId="84"/>
    <cellStyle name="1_H11-5420-0数量（当初）_H12西5条通(手直数量-当初）_H12西５条通（擁壁工-数量-変更１）" xfId="85"/>
    <cellStyle name="1_H11-5420-0数量（当初）_H12西５条通その２数量（変更１）" xfId="86"/>
    <cellStyle name="1_H11-5420-0数量（当初）_H12西５条通その２数量（当初）" xfId="87"/>
    <cellStyle name="1_H11-5420-0数量（当初）_H12西５条通舗装数量（変更2）" xfId="88"/>
    <cellStyle name="1_H11-5420-0数量（当初）_H12西５条通舗装数量（変更１）" xfId="89"/>
    <cellStyle name="1_H11-5420-0数量（当初）_H12西５条通舗装数量（当初）" xfId="90"/>
    <cellStyle name="1_H11-5420-0数量（当初）_H12西５条通舗装数量（当初）_H12西５条通（擁壁工-数量-変更１）" xfId="91"/>
    <cellStyle name="1_H11-5420-0数量（当初）_H12西５条通（擁壁工-数量-変更１）" xfId="92"/>
    <cellStyle name="1_H11-5420-0数量（当初）_H12西５条通（擁壁工-数量-当初）" xfId="93"/>
    <cellStyle name="1_H11-5420-0数量（当初）_擁壁工" xfId="94"/>
    <cellStyle name="1_H12-5400-0数量（当初）" xfId="95"/>
    <cellStyle name="1_H12-5400-0数量（当初）_H12西５条通（擁壁工-数量-変更１）" xfId="96"/>
    <cellStyle name="1_H12-5420-0 本線数量（当初）" xfId="97"/>
    <cellStyle name="1_H12-5420-0 本線数量（当初）_H12-5400-0数量（変更1）" xfId="98"/>
    <cellStyle name="1_H12-5420-0 本線数量（当初）_H12西５条通その２数量（変更１）" xfId="99"/>
    <cellStyle name="1_H12-5420-0 本線数量（当初）_H12西５条通その２数量（当初）" xfId="100"/>
    <cellStyle name="1_H12-5420-0 本線数量（当初）_H12西５条通舗装数量（変更2）" xfId="101"/>
    <cellStyle name="1_H12-5420-0 本線数量（当初）_H12西５条通舗装数量（変更１）" xfId="102"/>
    <cellStyle name="1_H12-5420-0 本線数量（当初）_H12西５条通（擁壁工-数量-変更１）" xfId="103"/>
    <cellStyle name="1_H12-5500-0数量（変更2）" xfId="104"/>
    <cellStyle name="1_H12-5500-0数量（変更１）" xfId="105"/>
    <cellStyle name="1_H12-5500-0数量（変更１）_H12西５条通（擁壁工-数量-変更１）" xfId="106"/>
    <cellStyle name="1_H12上武佐計根別(停)線（路盤-数量-当初）" xfId="107"/>
    <cellStyle name="1_H12上武佐計根別(停)線（路盤-数量-当初）_H12西５条通（擁壁工-数量-変更１）" xfId="108"/>
    <cellStyle name="1_H12西5条通(手直数量-当初）" xfId="109"/>
    <cellStyle name="1_H12西5条通(手直数量-当初）_H12西５条通（擁壁工-数量-変更１）" xfId="110"/>
    <cellStyle name="1_H12西５条通舗装数量（当初）" xfId="111"/>
    <cellStyle name="1_H12西５条通舗装数量（当初）_H12西５条通（擁壁工-数量-変更１）" xfId="112"/>
    <cellStyle name="Calc Currency (0)" xfId="113"/>
    <cellStyle name="ColLevel_0" xfId="114"/>
    <cellStyle name="Currency [0]_Full Year FY96" xfId="115"/>
    <cellStyle name="Currency_Full Year FY96" xfId="116"/>
    <cellStyle name="entry" xfId="117"/>
    <cellStyle name="Grey" xfId="118"/>
    <cellStyle name="Header1" xfId="119"/>
    <cellStyle name="Header2" xfId="120"/>
    <cellStyle name="Input [yellow]" xfId="121"/>
    <cellStyle name="Milliers [0]_AR1194" xfId="122"/>
    <cellStyle name="Milliers_AR1194" xfId="123"/>
    <cellStyle name="Mon騁aire [0]_AR1194" xfId="124"/>
    <cellStyle name="Mon騁aire_AR1194" xfId="125"/>
    <cellStyle name="NANBU" xfId="126"/>
    <cellStyle name="no dec" xfId="127"/>
    <cellStyle name="Normal - Style1" xfId="128"/>
    <cellStyle name="Normal_#18-Internet" xfId="129"/>
    <cellStyle name="oft Excel]_x000d__x000a_Comment=open=/f を指定すると、ユーザー定義関数を関数貼り付けの一覧に登録することができます。_x000d__x000a_Maximized" xfId="130"/>
    <cellStyle name="Percent [2]" xfId="131"/>
    <cellStyle name="price" xfId="132"/>
    <cellStyle name="PSChar" xfId="133"/>
    <cellStyle name="PSHeading" xfId="134"/>
    <cellStyle name="revised" xfId="135"/>
    <cellStyle name="RowLevel_2" xfId="136"/>
    <cellStyle name="section" xfId="137"/>
    <cellStyle name="STYL0 - ｽﾀｲﾙ1" xfId="138"/>
    <cellStyle name="STYL1 - ｽﾀｲﾙ2" xfId="139"/>
    <cellStyle name="STYL2 - ｽﾀｲﾙ3" xfId="140"/>
    <cellStyle name="STYL3 - ｽﾀｲﾙ4" xfId="141"/>
    <cellStyle name="STYL4 - ｽﾀｲﾙ5" xfId="142"/>
    <cellStyle name="STYL5 - ｽﾀｲﾙ6" xfId="143"/>
    <cellStyle name="STYL6 - ｽﾀｲﾙ7" xfId="144"/>
    <cellStyle name="STYL7 - ｽﾀｲﾙ8" xfId="145"/>
    <cellStyle name="subhead" xfId="146"/>
    <cellStyle name="title" xfId="147"/>
    <cellStyle name="TSUIKA" xfId="148"/>
    <cellStyle name="_ET_STYLE_NoName_-01_" xfId="149"/>
    <cellStyle name="_ET_STYLE_NoName_00_" xfId="150"/>
    <cellStyle name="¢è`" xfId="151"/>
    <cellStyle name="なんぶ" xfId="152"/>
    <cellStyle name="スタイル 1" xfId="153"/>
    <cellStyle name="スタイル 2" xfId="154"/>
    <cellStyle name="ペ－ジ" xfId="155"/>
    <cellStyle name="上段_0" xfId="156"/>
    <cellStyle name="下段_0" xfId="157"/>
    <cellStyle name="人孔_書式" xfId="158"/>
    <cellStyle name="内訳書" xfId="159"/>
    <cellStyle name="南部" xfId="160"/>
    <cellStyle name="単位" xfId="161"/>
    <cellStyle name="型番" xfId="162"/>
    <cellStyle name="年号" xfId="163"/>
    <cellStyle name="建設" xfId="164"/>
    <cellStyle name="折返し" xfId="165"/>
    <cellStyle name="揃え1小0" xfId="166"/>
    <cellStyle name="揃え1小1" xfId="167"/>
    <cellStyle name="揃え2小0" xfId="168"/>
    <cellStyle name="揃え2小1" xfId="169"/>
    <cellStyle name="揃え2小2" xfId="170"/>
    <cellStyle name="揃え3小0" xfId="171"/>
    <cellStyle name="揃え3小1" xfId="172"/>
    <cellStyle name="揃え3小2" xfId="173"/>
    <cellStyle name="揃え3小3" xfId="174"/>
    <cellStyle name="数値 [0.000]" xfId="175"/>
    <cellStyle name="数値 [0.00]" xfId="176"/>
    <cellStyle name="数値 [0.0]" xfId="177"/>
    <cellStyle name="数値 [0]" xfId="178"/>
    <cellStyle name="数値スタイル" xfId="179"/>
    <cellStyle name="数字" xfId="180"/>
    <cellStyle name="数式スタイル" xfId="181"/>
    <cellStyle name="数量0桁" xfId="182"/>
    <cellStyle name="数量1桁" xfId="183"/>
    <cellStyle name="数量2桁" xfId="184"/>
    <cellStyle name="数量3桁" xfId="185"/>
    <cellStyle name="数量3桁_◎数量計算書 0729" xfId="186"/>
    <cellStyle name="数量4桁" xfId="187"/>
    <cellStyle name="数量計算書_書式" xfId="188"/>
    <cellStyle name="数量３桁" xfId="189"/>
    <cellStyle name="文字列" xfId="190"/>
    <cellStyle name="明朝書式" xfId="191"/>
    <cellStyle name="未定義" xfId="192"/>
    <cellStyle name="桁区切り 2" xfId="193"/>
    <cellStyle name="桁区切り 3" xfId="194"/>
    <cellStyle name="桁区切り 4" xfId="195"/>
    <cellStyle name="桁区切り [0.0]" xfId="196"/>
    <cellStyle name="桁区切り0" xfId="197"/>
    <cellStyle name="桁区切り1" xfId="198"/>
    <cellStyle name="桁区切り2" xfId="199"/>
    <cellStyle name="桁区切り（０なし）" xfId="200"/>
    <cellStyle name="標準" xfId="0" builtinId="0"/>
    <cellStyle name="標準 2" xfId="201"/>
    <cellStyle name="標準 2 2" xfId="202"/>
    <cellStyle name="標準 3" xfId="203"/>
    <cellStyle name="標準 4" xfId="204"/>
    <cellStyle name="標準 4 2" xfId="205"/>
    <cellStyle name="標準 5" xfId="206"/>
    <cellStyle name="標準1" xfId="207"/>
    <cellStyle name="標準_沈殿池数量" xfId="208"/>
    <cellStyle name="標準_燃料タンク" xfId="209"/>
    <cellStyle name="積算" xfId="210"/>
    <cellStyle name="立坑工_書式" xfId="211"/>
    <cellStyle name="管材計算書_書式" xfId="212"/>
    <cellStyle name="罫線" xfId="213"/>
    <cellStyle name="赤数量１桁" xfId="214"/>
    <cellStyle name="赤数量２桁" xfId="215"/>
    <cellStyle name="赤数量３桁" xfId="216"/>
    <cellStyle name="項目名" xfId="217"/>
    <cellStyle name="１" xfId="218"/>
    <cellStyle name="１位" xfId="219"/>
    <cellStyle name="ﾀｲﾄﾙ1" xfId="220"/>
    <cellStyle name="ﾀｲﾄﾙ2" xfId="221"/>
    <cellStyle name="桁区切り" xfId="22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externalLink" Target="externalLinks/externalLink1.xml" /><Relationship Id="rId16" Type="http://schemas.openxmlformats.org/officeDocument/2006/relationships/theme" Target="theme/theme1.xml" /><Relationship Id="rId17" Type="http://schemas.openxmlformats.org/officeDocument/2006/relationships/sharedStrings" Target="sharedStrings.xml" /><Relationship Id="rId18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180975</xdr:colOff>
      <xdr:row>48</xdr:row>
      <xdr:rowOff>200025</xdr:rowOff>
    </xdr:from>
    <xdr:to xmlns:xdr="http://schemas.openxmlformats.org/drawingml/2006/spreadsheetDrawing">
      <xdr:col>22</xdr:col>
      <xdr:colOff>95250</xdr:colOff>
      <xdr:row>69</xdr:row>
      <xdr:rowOff>66675</xdr:rowOff>
    </xdr:to>
    <xdr:grpSp>
      <xdr:nvGrpSpPr>
        <xdr:cNvPr id="2" name="グループ化 1"/>
        <xdr:cNvGrpSpPr/>
      </xdr:nvGrpSpPr>
      <xdr:grpSpPr>
        <a:xfrm>
          <a:off x="180975" y="12452985"/>
          <a:ext cx="6962775" cy="5227320"/>
          <a:chOff x="180975" y="11344275"/>
          <a:chExt cx="6962775" cy="5067300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266700" y="15220950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257175" y="137255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266700" y="1225867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6562725" y="11410950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5</a:t>
            </a:r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3333750" y="11410950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3</a:t>
            </a:r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5267325" y="114014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4</a:t>
            </a:r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1390650" y="114014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2</a:t>
            </a:r>
            <a:endParaRPr kumimoji="1" lang="ja-JP" altLang="en-US" sz="1100"/>
          </a:p>
        </xdr:txBody>
      </xdr:sp>
      <xdr:cxnSp macro="">
        <xdr:nvCxnSpPr>
          <xdr:cNvPr id="10" name="直線コネクタ 9"/>
          <xdr:cNvCxnSpPr/>
        </xdr:nvCxnSpPr>
        <xdr:spPr>
          <a:xfrm>
            <a:off x="1209675" y="11363325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1866900" y="11344275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3162300" y="11353800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3810000" y="11344275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5105400" y="11353800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5753100" y="11353800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 flipH="1">
            <a:off x="209550" y="12629195"/>
            <a:ext cx="6877051" cy="0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 flipH="1">
            <a:off x="180975" y="12134850"/>
            <a:ext cx="6943726" cy="1123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>
          <a:xfrm flipH="1">
            <a:off x="200025" y="14116050"/>
            <a:ext cx="6896100" cy="952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/>
          <xdr:cNvCxnSpPr/>
        </xdr:nvCxnSpPr>
        <xdr:spPr>
          <a:xfrm flipH="1">
            <a:off x="190500" y="13620750"/>
            <a:ext cx="6934200" cy="19050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/>
          <xdr:cNvCxnSpPr/>
        </xdr:nvCxnSpPr>
        <xdr:spPr>
          <a:xfrm flipH="1">
            <a:off x="180975" y="15592425"/>
            <a:ext cx="6915150" cy="285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/>
          <xdr:cNvCxnSpPr/>
        </xdr:nvCxnSpPr>
        <xdr:spPr>
          <a:xfrm flipH="1">
            <a:off x="200025" y="15106650"/>
            <a:ext cx="6896100" cy="0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/>
          <xdr:cNvCxnSpPr/>
        </xdr:nvCxnSpPr>
        <xdr:spPr>
          <a:xfrm>
            <a:off x="5715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/>
          <xdr:cNvCxnSpPr/>
        </xdr:nvCxnSpPr>
        <xdr:spPr>
          <a:xfrm>
            <a:off x="25146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コネクタ 23"/>
          <xdr:cNvCxnSpPr/>
        </xdr:nvCxnSpPr>
        <xdr:spPr>
          <a:xfrm>
            <a:off x="44577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/>
          <xdr:cNvCxnSpPr/>
        </xdr:nvCxnSpPr>
        <xdr:spPr>
          <a:xfrm>
            <a:off x="64008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/>
          <xdr:cNvCxnSpPr/>
        </xdr:nvCxnSpPr>
        <xdr:spPr>
          <a:xfrm>
            <a:off x="209550" y="116395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/>
          <xdr:cNvCxnSpPr/>
        </xdr:nvCxnSpPr>
        <xdr:spPr>
          <a:xfrm>
            <a:off x="209550" y="131254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>
            <a:off x="247650" y="146113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/>
          <xdr:cNvCxnSpPr/>
        </xdr:nvCxnSpPr>
        <xdr:spPr>
          <a:xfrm>
            <a:off x="247650" y="160972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 xmlns:xdr="http://schemas.openxmlformats.org/drawingml/2006/spreadsheetDrawing">
      <xdr:col>0</xdr:col>
      <xdr:colOff>171450</xdr:colOff>
      <xdr:row>70</xdr:row>
      <xdr:rowOff>200025</xdr:rowOff>
    </xdr:from>
    <xdr:to xmlns:xdr="http://schemas.openxmlformats.org/drawingml/2006/spreadsheetDrawing">
      <xdr:col>22</xdr:col>
      <xdr:colOff>85725</xdr:colOff>
      <xdr:row>91</xdr:row>
      <xdr:rowOff>66675</xdr:rowOff>
    </xdr:to>
    <xdr:grpSp>
      <xdr:nvGrpSpPr>
        <xdr:cNvPr id="30" name="グループ化 29"/>
        <xdr:cNvGrpSpPr/>
      </xdr:nvGrpSpPr>
      <xdr:grpSpPr>
        <a:xfrm>
          <a:off x="171450" y="17940020"/>
          <a:ext cx="6962775" cy="5227320"/>
          <a:chOff x="180975" y="11344275"/>
          <a:chExt cx="6962775" cy="5067300"/>
        </a:xfrm>
      </xdr:grpSpPr>
      <xdr:sp macro="" textlink="">
        <xdr:nvSpPr>
          <xdr:cNvPr id="31" name="テキスト ボックス 30"/>
          <xdr:cNvSpPr txBox="1"/>
        </xdr:nvSpPr>
        <xdr:spPr>
          <a:xfrm>
            <a:off x="266700" y="15220950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sp macro="" textlink="">
        <xdr:nvSpPr>
          <xdr:cNvPr id="32" name="テキスト ボックス 31"/>
          <xdr:cNvSpPr txBox="1"/>
        </xdr:nvSpPr>
        <xdr:spPr>
          <a:xfrm>
            <a:off x="257175" y="137255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sp macro="" textlink="">
        <xdr:nvSpPr>
          <xdr:cNvPr id="33" name="テキスト ボックス 32"/>
          <xdr:cNvSpPr txBox="1"/>
        </xdr:nvSpPr>
        <xdr:spPr>
          <a:xfrm>
            <a:off x="266700" y="1225867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sp macro="" textlink="">
        <xdr:nvSpPr>
          <xdr:cNvPr id="34" name="テキスト ボックス 33"/>
          <xdr:cNvSpPr txBox="1"/>
        </xdr:nvSpPr>
        <xdr:spPr>
          <a:xfrm>
            <a:off x="6562725" y="11410950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5</a:t>
            </a:r>
            <a:endParaRPr kumimoji="1" lang="ja-JP" altLang="en-US" sz="1100"/>
          </a:p>
        </xdr:txBody>
      </xdr:sp>
      <xdr:sp macro="" textlink="">
        <xdr:nvSpPr>
          <xdr:cNvPr id="35" name="テキスト ボックス 34"/>
          <xdr:cNvSpPr txBox="1"/>
        </xdr:nvSpPr>
        <xdr:spPr>
          <a:xfrm>
            <a:off x="3333750" y="11410950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3</a:t>
            </a:r>
            <a:endParaRPr kumimoji="1" lang="ja-JP" altLang="en-US" sz="1100"/>
          </a:p>
        </xdr:txBody>
      </xdr:sp>
      <xdr:sp macro="" textlink="">
        <xdr:nvSpPr>
          <xdr:cNvPr id="36" name="テキスト ボックス 35"/>
          <xdr:cNvSpPr txBox="1"/>
        </xdr:nvSpPr>
        <xdr:spPr>
          <a:xfrm>
            <a:off x="5267325" y="114014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4</a:t>
            </a:r>
            <a:endParaRPr kumimoji="1" lang="ja-JP" altLang="en-US" sz="1100"/>
          </a:p>
        </xdr:txBody>
      </xdr:sp>
      <xdr:sp macro="" textlink="">
        <xdr:nvSpPr>
          <xdr:cNvPr id="37" name="テキスト ボックス 36"/>
          <xdr:cNvSpPr txBox="1"/>
        </xdr:nvSpPr>
        <xdr:spPr>
          <a:xfrm>
            <a:off x="1390650" y="114014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2</a:t>
            </a:r>
            <a:endParaRPr kumimoji="1" lang="ja-JP" altLang="en-US" sz="1100"/>
          </a:p>
        </xdr:txBody>
      </xdr:sp>
      <xdr:cxnSp macro="">
        <xdr:nvCxnSpPr>
          <xdr:cNvPr id="38" name="直線コネクタ 37"/>
          <xdr:cNvCxnSpPr/>
        </xdr:nvCxnSpPr>
        <xdr:spPr>
          <a:xfrm>
            <a:off x="1209675" y="11363325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直線コネクタ 38"/>
          <xdr:cNvCxnSpPr/>
        </xdr:nvCxnSpPr>
        <xdr:spPr>
          <a:xfrm>
            <a:off x="1866900" y="11344275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直線コネクタ 39"/>
          <xdr:cNvCxnSpPr/>
        </xdr:nvCxnSpPr>
        <xdr:spPr>
          <a:xfrm>
            <a:off x="3162300" y="11353800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直線コネクタ 40"/>
          <xdr:cNvCxnSpPr/>
        </xdr:nvCxnSpPr>
        <xdr:spPr>
          <a:xfrm>
            <a:off x="3810000" y="11344275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直線コネクタ 41"/>
          <xdr:cNvCxnSpPr/>
        </xdr:nvCxnSpPr>
        <xdr:spPr>
          <a:xfrm>
            <a:off x="5105400" y="11353800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直線コネクタ 42"/>
          <xdr:cNvCxnSpPr/>
        </xdr:nvCxnSpPr>
        <xdr:spPr>
          <a:xfrm>
            <a:off x="5753100" y="11353800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直線コネクタ 43"/>
          <xdr:cNvCxnSpPr/>
        </xdr:nvCxnSpPr>
        <xdr:spPr>
          <a:xfrm flipH="1">
            <a:off x="209550" y="12629195"/>
            <a:ext cx="6877051" cy="0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直線コネクタ 44"/>
          <xdr:cNvCxnSpPr/>
        </xdr:nvCxnSpPr>
        <xdr:spPr>
          <a:xfrm flipH="1">
            <a:off x="180975" y="12134850"/>
            <a:ext cx="6943726" cy="1123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直線コネクタ 45"/>
          <xdr:cNvCxnSpPr/>
        </xdr:nvCxnSpPr>
        <xdr:spPr>
          <a:xfrm flipH="1">
            <a:off x="200025" y="14116050"/>
            <a:ext cx="6896100" cy="952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直線コネクタ 46"/>
          <xdr:cNvCxnSpPr/>
        </xdr:nvCxnSpPr>
        <xdr:spPr>
          <a:xfrm flipH="1">
            <a:off x="190500" y="13620750"/>
            <a:ext cx="6934200" cy="19050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直線コネクタ 47"/>
          <xdr:cNvCxnSpPr/>
        </xdr:nvCxnSpPr>
        <xdr:spPr>
          <a:xfrm flipH="1">
            <a:off x="180975" y="15592425"/>
            <a:ext cx="6915150" cy="285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直線コネクタ 48"/>
          <xdr:cNvCxnSpPr/>
        </xdr:nvCxnSpPr>
        <xdr:spPr>
          <a:xfrm flipH="1">
            <a:off x="200025" y="15106650"/>
            <a:ext cx="6896100" cy="0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直線コネクタ 49"/>
          <xdr:cNvCxnSpPr/>
        </xdr:nvCxnSpPr>
        <xdr:spPr>
          <a:xfrm>
            <a:off x="5715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直線コネクタ 50"/>
          <xdr:cNvCxnSpPr/>
        </xdr:nvCxnSpPr>
        <xdr:spPr>
          <a:xfrm>
            <a:off x="25146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直線コネクタ 51"/>
          <xdr:cNvCxnSpPr/>
        </xdr:nvCxnSpPr>
        <xdr:spPr>
          <a:xfrm>
            <a:off x="44577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直線コネクタ 52"/>
          <xdr:cNvCxnSpPr/>
        </xdr:nvCxnSpPr>
        <xdr:spPr>
          <a:xfrm>
            <a:off x="64008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直線コネクタ 53"/>
          <xdr:cNvCxnSpPr/>
        </xdr:nvCxnSpPr>
        <xdr:spPr>
          <a:xfrm>
            <a:off x="209550" y="116395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直線コネクタ 54"/>
          <xdr:cNvCxnSpPr/>
        </xdr:nvCxnSpPr>
        <xdr:spPr>
          <a:xfrm>
            <a:off x="209550" y="131254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直線コネクタ 55"/>
          <xdr:cNvCxnSpPr/>
        </xdr:nvCxnSpPr>
        <xdr:spPr>
          <a:xfrm>
            <a:off x="247650" y="146113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直線コネクタ 56"/>
          <xdr:cNvCxnSpPr/>
        </xdr:nvCxnSpPr>
        <xdr:spPr>
          <a:xfrm>
            <a:off x="247650" y="160972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 xmlns:xdr="http://schemas.openxmlformats.org/drawingml/2006/spreadsheetDrawing">
      <xdr:col>0</xdr:col>
      <xdr:colOff>171450</xdr:colOff>
      <xdr:row>92</xdr:row>
      <xdr:rowOff>200025</xdr:rowOff>
    </xdr:from>
    <xdr:to xmlns:xdr="http://schemas.openxmlformats.org/drawingml/2006/spreadsheetDrawing">
      <xdr:col>22</xdr:col>
      <xdr:colOff>85725</xdr:colOff>
      <xdr:row>113</xdr:row>
      <xdr:rowOff>67310</xdr:rowOff>
    </xdr:to>
    <xdr:grpSp>
      <xdr:nvGrpSpPr>
        <xdr:cNvPr id="58" name="グループ化 57"/>
        <xdr:cNvGrpSpPr/>
      </xdr:nvGrpSpPr>
      <xdr:grpSpPr>
        <a:xfrm>
          <a:off x="171450" y="23427055"/>
          <a:ext cx="6962775" cy="5227955"/>
          <a:chOff x="180975" y="11344275"/>
          <a:chExt cx="6962775" cy="5067300"/>
        </a:xfrm>
      </xdr:grpSpPr>
      <xdr:sp macro="" textlink="">
        <xdr:nvSpPr>
          <xdr:cNvPr id="59" name="テキスト ボックス 58"/>
          <xdr:cNvSpPr txBox="1"/>
        </xdr:nvSpPr>
        <xdr:spPr>
          <a:xfrm>
            <a:off x="266700" y="15220950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sp macro="" textlink="">
        <xdr:nvSpPr>
          <xdr:cNvPr id="60" name="テキスト ボックス 59"/>
          <xdr:cNvSpPr txBox="1"/>
        </xdr:nvSpPr>
        <xdr:spPr>
          <a:xfrm>
            <a:off x="257175" y="137255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sp macro="" textlink="">
        <xdr:nvSpPr>
          <xdr:cNvPr id="61" name="テキスト ボックス 60"/>
          <xdr:cNvSpPr txBox="1"/>
        </xdr:nvSpPr>
        <xdr:spPr>
          <a:xfrm>
            <a:off x="266700" y="1225867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sp macro="" textlink="">
        <xdr:nvSpPr>
          <xdr:cNvPr id="62" name="テキスト ボックス 61"/>
          <xdr:cNvSpPr txBox="1"/>
        </xdr:nvSpPr>
        <xdr:spPr>
          <a:xfrm>
            <a:off x="6562725" y="11410950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5</a:t>
            </a:r>
            <a:endParaRPr kumimoji="1" lang="ja-JP" altLang="en-US" sz="1100"/>
          </a:p>
        </xdr:txBody>
      </xdr:sp>
      <xdr:sp macro="" textlink="">
        <xdr:nvSpPr>
          <xdr:cNvPr id="63" name="テキスト ボックス 62"/>
          <xdr:cNvSpPr txBox="1"/>
        </xdr:nvSpPr>
        <xdr:spPr>
          <a:xfrm>
            <a:off x="3333750" y="11410950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3</a:t>
            </a:r>
            <a:endParaRPr kumimoji="1" lang="ja-JP" altLang="en-US" sz="1100"/>
          </a:p>
        </xdr:txBody>
      </xdr:sp>
      <xdr:sp macro="" textlink="">
        <xdr:nvSpPr>
          <xdr:cNvPr id="64" name="テキスト ボックス 63"/>
          <xdr:cNvSpPr txBox="1"/>
        </xdr:nvSpPr>
        <xdr:spPr>
          <a:xfrm>
            <a:off x="5267325" y="114014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4</a:t>
            </a:r>
            <a:endParaRPr kumimoji="1" lang="ja-JP" altLang="en-US" sz="1100"/>
          </a:p>
        </xdr:txBody>
      </xdr:sp>
      <xdr:sp macro="" textlink="">
        <xdr:nvSpPr>
          <xdr:cNvPr id="65" name="テキスト ボックス 64"/>
          <xdr:cNvSpPr txBox="1"/>
        </xdr:nvSpPr>
        <xdr:spPr>
          <a:xfrm>
            <a:off x="1390650" y="114014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2</a:t>
            </a:r>
            <a:endParaRPr kumimoji="1" lang="ja-JP" altLang="en-US" sz="1100"/>
          </a:p>
        </xdr:txBody>
      </xdr:sp>
      <xdr:cxnSp macro="">
        <xdr:nvCxnSpPr>
          <xdr:cNvPr id="66" name="直線コネクタ 65"/>
          <xdr:cNvCxnSpPr/>
        </xdr:nvCxnSpPr>
        <xdr:spPr>
          <a:xfrm>
            <a:off x="1209675" y="11363325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直線コネクタ 66"/>
          <xdr:cNvCxnSpPr/>
        </xdr:nvCxnSpPr>
        <xdr:spPr>
          <a:xfrm>
            <a:off x="1866900" y="11344275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直線コネクタ 67"/>
          <xdr:cNvCxnSpPr/>
        </xdr:nvCxnSpPr>
        <xdr:spPr>
          <a:xfrm>
            <a:off x="3162300" y="11353800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直線コネクタ 68"/>
          <xdr:cNvCxnSpPr/>
        </xdr:nvCxnSpPr>
        <xdr:spPr>
          <a:xfrm>
            <a:off x="3810000" y="11344275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直線コネクタ 69"/>
          <xdr:cNvCxnSpPr/>
        </xdr:nvCxnSpPr>
        <xdr:spPr>
          <a:xfrm>
            <a:off x="5105400" y="11353800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直線コネクタ 70"/>
          <xdr:cNvCxnSpPr/>
        </xdr:nvCxnSpPr>
        <xdr:spPr>
          <a:xfrm>
            <a:off x="5753100" y="11353800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直線コネクタ 71"/>
          <xdr:cNvCxnSpPr/>
        </xdr:nvCxnSpPr>
        <xdr:spPr>
          <a:xfrm flipH="1">
            <a:off x="209550" y="12629195"/>
            <a:ext cx="6877051" cy="0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直線コネクタ 72"/>
          <xdr:cNvCxnSpPr/>
        </xdr:nvCxnSpPr>
        <xdr:spPr>
          <a:xfrm flipH="1">
            <a:off x="180975" y="12134850"/>
            <a:ext cx="6943726" cy="1123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直線コネクタ 73"/>
          <xdr:cNvCxnSpPr/>
        </xdr:nvCxnSpPr>
        <xdr:spPr>
          <a:xfrm flipH="1">
            <a:off x="200025" y="14116050"/>
            <a:ext cx="6896100" cy="952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直線コネクタ 74"/>
          <xdr:cNvCxnSpPr/>
        </xdr:nvCxnSpPr>
        <xdr:spPr>
          <a:xfrm flipH="1">
            <a:off x="190500" y="13620750"/>
            <a:ext cx="6934200" cy="19050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直線コネクタ 75"/>
          <xdr:cNvCxnSpPr/>
        </xdr:nvCxnSpPr>
        <xdr:spPr>
          <a:xfrm flipH="1">
            <a:off x="180975" y="15592425"/>
            <a:ext cx="6915150" cy="285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直線コネクタ 76"/>
          <xdr:cNvCxnSpPr/>
        </xdr:nvCxnSpPr>
        <xdr:spPr>
          <a:xfrm flipH="1">
            <a:off x="200025" y="15106650"/>
            <a:ext cx="6896100" cy="0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直線コネクタ 77"/>
          <xdr:cNvCxnSpPr/>
        </xdr:nvCxnSpPr>
        <xdr:spPr>
          <a:xfrm>
            <a:off x="5715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直線コネクタ 78"/>
          <xdr:cNvCxnSpPr/>
        </xdr:nvCxnSpPr>
        <xdr:spPr>
          <a:xfrm>
            <a:off x="25146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直線コネクタ 79"/>
          <xdr:cNvCxnSpPr/>
        </xdr:nvCxnSpPr>
        <xdr:spPr>
          <a:xfrm>
            <a:off x="44577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直線コネクタ 80"/>
          <xdr:cNvCxnSpPr/>
        </xdr:nvCxnSpPr>
        <xdr:spPr>
          <a:xfrm>
            <a:off x="64008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直線コネクタ 81"/>
          <xdr:cNvCxnSpPr/>
        </xdr:nvCxnSpPr>
        <xdr:spPr>
          <a:xfrm>
            <a:off x="209550" y="116395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直線コネクタ 82"/>
          <xdr:cNvCxnSpPr/>
        </xdr:nvCxnSpPr>
        <xdr:spPr>
          <a:xfrm>
            <a:off x="209550" y="131254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直線コネクタ 83"/>
          <xdr:cNvCxnSpPr/>
        </xdr:nvCxnSpPr>
        <xdr:spPr>
          <a:xfrm>
            <a:off x="247650" y="146113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直線コネクタ 84"/>
          <xdr:cNvCxnSpPr/>
        </xdr:nvCxnSpPr>
        <xdr:spPr>
          <a:xfrm>
            <a:off x="247650" y="160972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180975</xdr:colOff>
      <xdr:row>46</xdr:row>
      <xdr:rowOff>200025</xdr:rowOff>
    </xdr:from>
    <xdr:to xmlns:xdr="http://schemas.openxmlformats.org/drawingml/2006/spreadsheetDrawing">
      <xdr:col>22</xdr:col>
      <xdr:colOff>95250</xdr:colOff>
      <xdr:row>67</xdr:row>
      <xdr:rowOff>66675</xdr:rowOff>
    </xdr:to>
    <xdr:grpSp>
      <xdr:nvGrpSpPr>
        <xdr:cNvPr id="2" name="グループ化 1"/>
        <xdr:cNvGrpSpPr/>
      </xdr:nvGrpSpPr>
      <xdr:grpSpPr>
        <a:xfrm>
          <a:off x="180975" y="11942445"/>
          <a:ext cx="6962775" cy="5227320"/>
          <a:chOff x="180975" y="11344275"/>
          <a:chExt cx="6962775" cy="5067300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266700" y="15220950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257175" y="137255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266700" y="1225867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6562725" y="11410950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5</a:t>
            </a:r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3333750" y="11410950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3</a:t>
            </a:r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5267325" y="114014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4</a:t>
            </a:r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1390650" y="114014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2</a:t>
            </a:r>
            <a:endParaRPr kumimoji="1" lang="ja-JP" altLang="en-US" sz="1100"/>
          </a:p>
        </xdr:txBody>
      </xdr:sp>
      <xdr:cxnSp macro="">
        <xdr:nvCxnSpPr>
          <xdr:cNvPr id="10" name="直線コネクタ 9"/>
          <xdr:cNvCxnSpPr/>
        </xdr:nvCxnSpPr>
        <xdr:spPr>
          <a:xfrm>
            <a:off x="1209675" y="11363325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1866900" y="11344275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3162300" y="11353800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3810000" y="11344275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5105400" y="11353800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5753100" y="11353800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 flipH="1">
            <a:off x="209550" y="12629195"/>
            <a:ext cx="6877051" cy="0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 flipH="1">
            <a:off x="180975" y="12134850"/>
            <a:ext cx="6943726" cy="1123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>
          <a:xfrm flipH="1">
            <a:off x="200025" y="14116050"/>
            <a:ext cx="6896100" cy="952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/>
          <xdr:cNvCxnSpPr/>
        </xdr:nvCxnSpPr>
        <xdr:spPr>
          <a:xfrm flipH="1">
            <a:off x="190500" y="13620750"/>
            <a:ext cx="6934200" cy="19050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/>
          <xdr:cNvCxnSpPr/>
        </xdr:nvCxnSpPr>
        <xdr:spPr>
          <a:xfrm flipH="1">
            <a:off x="180975" y="15592425"/>
            <a:ext cx="6915150" cy="285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/>
          <xdr:cNvCxnSpPr/>
        </xdr:nvCxnSpPr>
        <xdr:spPr>
          <a:xfrm flipH="1">
            <a:off x="200025" y="15106650"/>
            <a:ext cx="6896100" cy="0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/>
          <xdr:cNvCxnSpPr/>
        </xdr:nvCxnSpPr>
        <xdr:spPr>
          <a:xfrm>
            <a:off x="5715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/>
          <xdr:cNvCxnSpPr/>
        </xdr:nvCxnSpPr>
        <xdr:spPr>
          <a:xfrm>
            <a:off x="25146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コネクタ 23"/>
          <xdr:cNvCxnSpPr/>
        </xdr:nvCxnSpPr>
        <xdr:spPr>
          <a:xfrm>
            <a:off x="44577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/>
          <xdr:cNvCxnSpPr/>
        </xdr:nvCxnSpPr>
        <xdr:spPr>
          <a:xfrm>
            <a:off x="64008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/>
          <xdr:cNvCxnSpPr/>
        </xdr:nvCxnSpPr>
        <xdr:spPr>
          <a:xfrm>
            <a:off x="209550" y="116395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/>
          <xdr:cNvCxnSpPr/>
        </xdr:nvCxnSpPr>
        <xdr:spPr>
          <a:xfrm>
            <a:off x="209550" y="131254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>
            <a:off x="247650" y="146113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/>
          <xdr:cNvCxnSpPr/>
        </xdr:nvCxnSpPr>
        <xdr:spPr>
          <a:xfrm>
            <a:off x="247650" y="160972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 xmlns:xdr="http://schemas.openxmlformats.org/drawingml/2006/spreadsheetDrawing">
      <xdr:col>0</xdr:col>
      <xdr:colOff>171450</xdr:colOff>
      <xdr:row>68</xdr:row>
      <xdr:rowOff>200025</xdr:rowOff>
    </xdr:from>
    <xdr:to xmlns:xdr="http://schemas.openxmlformats.org/drawingml/2006/spreadsheetDrawing">
      <xdr:col>22</xdr:col>
      <xdr:colOff>85725</xdr:colOff>
      <xdr:row>89</xdr:row>
      <xdr:rowOff>66675</xdr:rowOff>
    </xdr:to>
    <xdr:grpSp>
      <xdr:nvGrpSpPr>
        <xdr:cNvPr id="30" name="グループ化 29"/>
        <xdr:cNvGrpSpPr/>
      </xdr:nvGrpSpPr>
      <xdr:grpSpPr>
        <a:xfrm>
          <a:off x="171450" y="17429480"/>
          <a:ext cx="6962775" cy="5227320"/>
          <a:chOff x="180975" y="11344275"/>
          <a:chExt cx="6962775" cy="5067300"/>
        </a:xfrm>
      </xdr:grpSpPr>
      <xdr:sp macro="" textlink="">
        <xdr:nvSpPr>
          <xdr:cNvPr id="31" name="テキスト ボックス 30"/>
          <xdr:cNvSpPr txBox="1"/>
        </xdr:nvSpPr>
        <xdr:spPr>
          <a:xfrm>
            <a:off x="266700" y="15220950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sp macro="" textlink="">
        <xdr:nvSpPr>
          <xdr:cNvPr id="32" name="テキスト ボックス 31"/>
          <xdr:cNvSpPr txBox="1"/>
        </xdr:nvSpPr>
        <xdr:spPr>
          <a:xfrm>
            <a:off x="257175" y="137255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sp macro="" textlink="">
        <xdr:nvSpPr>
          <xdr:cNvPr id="33" name="テキスト ボックス 32"/>
          <xdr:cNvSpPr txBox="1"/>
        </xdr:nvSpPr>
        <xdr:spPr>
          <a:xfrm>
            <a:off x="266700" y="1225867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sp macro="" textlink="">
        <xdr:nvSpPr>
          <xdr:cNvPr id="34" name="テキスト ボックス 33"/>
          <xdr:cNvSpPr txBox="1"/>
        </xdr:nvSpPr>
        <xdr:spPr>
          <a:xfrm>
            <a:off x="6562725" y="11410950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5</a:t>
            </a:r>
            <a:endParaRPr kumimoji="1" lang="ja-JP" altLang="en-US" sz="1100"/>
          </a:p>
        </xdr:txBody>
      </xdr:sp>
      <xdr:sp macro="" textlink="">
        <xdr:nvSpPr>
          <xdr:cNvPr id="35" name="テキスト ボックス 34"/>
          <xdr:cNvSpPr txBox="1"/>
        </xdr:nvSpPr>
        <xdr:spPr>
          <a:xfrm>
            <a:off x="3333750" y="11410950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3</a:t>
            </a:r>
            <a:endParaRPr kumimoji="1" lang="ja-JP" altLang="en-US" sz="1100"/>
          </a:p>
        </xdr:txBody>
      </xdr:sp>
      <xdr:sp macro="" textlink="">
        <xdr:nvSpPr>
          <xdr:cNvPr id="36" name="テキスト ボックス 35"/>
          <xdr:cNvSpPr txBox="1"/>
        </xdr:nvSpPr>
        <xdr:spPr>
          <a:xfrm>
            <a:off x="5267325" y="114014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4</a:t>
            </a:r>
            <a:endParaRPr kumimoji="1" lang="ja-JP" altLang="en-US" sz="1100"/>
          </a:p>
        </xdr:txBody>
      </xdr:sp>
      <xdr:sp macro="" textlink="">
        <xdr:nvSpPr>
          <xdr:cNvPr id="37" name="テキスト ボックス 36"/>
          <xdr:cNvSpPr txBox="1"/>
        </xdr:nvSpPr>
        <xdr:spPr>
          <a:xfrm>
            <a:off x="1390650" y="114014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2</a:t>
            </a:r>
            <a:endParaRPr kumimoji="1" lang="ja-JP" altLang="en-US" sz="1100"/>
          </a:p>
        </xdr:txBody>
      </xdr:sp>
      <xdr:cxnSp macro="">
        <xdr:nvCxnSpPr>
          <xdr:cNvPr id="38" name="直線コネクタ 37"/>
          <xdr:cNvCxnSpPr/>
        </xdr:nvCxnSpPr>
        <xdr:spPr>
          <a:xfrm>
            <a:off x="1209675" y="11363325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直線コネクタ 38"/>
          <xdr:cNvCxnSpPr/>
        </xdr:nvCxnSpPr>
        <xdr:spPr>
          <a:xfrm>
            <a:off x="1866900" y="11344275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直線コネクタ 39"/>
          <xdr:cNvCxnSpPr/>
        </xdr:nvCxnSpPr>
        <xdr:spPr>
          <a:xfrm>
            <a:off x="3162300" y="11353800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直線コネクタ 40"/>
          <xdr:cNvCxnSpPr/>
        </xdr:nvCxnSpPr>
        <xdr:spPr>
          <a:xfrm>
            <a:off x="3810000" y="11344275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直線コネクタ 41"/>
          <xdr:cNvCxnSpPr/>
        </xdr:nvCxnSpPr>
        <xdr:spPr>
          <a:xfrm>
            <a:off x="5105400" y="11353800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直線コネクタ 42"/>
          <xdr:cNvCxnSpPr/>
        </xdr:nvCxnSpPr>
        <xdr:spPr>
          <a:xfrm>
            <a:off x="5753100" y="11353800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直線コネクタ 43"/>
          <xdr:cNvCxnSpPr/>
        </xdr:nvCxnSpPr>
        <xdr:spPr>
          <a:xfrm flipH="1">
            <a:off x="209550" y="12629195"/>
            <a:ext cx="6877051" cy="0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直線コネクタ 44"/>
          <xdr:cNvCxnSpPr/>
        </xdr:nvCxnSpPr>
        <xdr:spPr>
          <a:xfrm flipH="1">
            <a:off x="180975" y="12134850"/>
            <a:ext cx="6943726" cy="1123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直線コネクタ 45"/>
          <xdr:cNvCxnSpPr/>
        </xdr:nvCxnSpPr>
        <xdr:spPr>
          <a:xfrm flipH="1">
            <a:off x="200025" y="14116050"/>
            <a:ext cx="6896100" cy="952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直線コネクタ 46"/>
          <xdr:cNvCxnSpPr/>
        </xdr:nvCxnSpPr>
        <xdr:spPr>
          <a:xfrm flipH="1">
            <a:off x="190500" y="13620750"/>
            <a:ext cx="6934200" cy="19050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直線コネクタ 47"/>
          <xdr:cNvCxnSpPr/>
        </xdr:nvCxnSpPr>
        <xdr:spPr>
          <a:xfrm flipH="1">
            <a:off x="180975" y="15592425"/>
            <a:ext cx="6915150" cy="285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直線コネクタ 48"/>
          <xdr:cNvCxnSpPr/>
        </xdr:nvCxnSpPr>
        <xdr:spPr>
          <a:xfrm flipH="1">
            <a:off x="200025" y="15106650"/>
            <a:ext cx="6896100" cy="0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直線コネクタ 49"/>
          <xdr:cNvCxnSpPr/>
        </xdr:nvCxnSpPr>
        <xdr:spPr>
          <a:xfrm>
            <a:off x="5715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直線コネクタ 50"/>
          <xdr:cNvCxnSpPr/>
        </xdr:nvCxnSpPr>
        <xdr:spPr>
          <a:xfrm>
            <a:off x="25146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直線コネクタ 51"/>
          <xdr:cNvCxnSpPr/>
        </xdr:nvCxnSpPr>
        <xdr:spPr>
          <a:xfrm>
            <a:off x="44577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直線コネクタ 52"/>
          <xdr:cNvCxnSpPr/>
        </xdr:nvCxnSpPr>
        <xdr:spPr>
          <a:xfrm>
            <a:off x="64008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直線コネクタ 53"/>
          <xdr:cNvCxnSpPr/>
        </xdr:nvCxnSpPr>
        <xdr:spPr>
          <a:xfrm>
            <a:off x="209550" y="116395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直線コネクタ 54"/>
          <xdr:cNvCxnSpPr/>
        </xdr:nvCxnSpPr>
        <xdr:spPr>
          <a:xfrm>
            <a:off x="209550" y="131254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直線コネクタ 55"/>
          <xdr:cNvCxnSpPr/>
        </xdr:nvCxnSpPr>
        <xdr:spPr>
          <a:xfrm>
            <a:off x="247650" y="146113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直線コネクタ 56"/>
          <xdr:cNvCxnSpPr/>
        </xdr:nvCxnSpPr>
        <xdr:spPr>
          <a:xfrm>
            <a:off x="247650" y="160972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 xmlns:xdr="http://schemas.openxmlformats.org/drawingml/2006/spreadsheetDrawing">
      <xdr:col>0</xdr:col>
      <xdr:colOff>171450</xdr:colOff>
      <xdr:row>90</xdr:row>
      <xdr:rowOff>200025</xdr:rowOff>
    </xdr:from>
    <xdr:to xmlns:xdr="http://schemas.openxmlformats.org/drawingml/2006/spreadsheetDrawing">
      <xdr:col>22</xdr:col>
      <xdr:colOff>85725</xdr:colOff>
      <xdr:row>111</xdr:row>
      <xdr:rowOff>67310</xdr:rowOff>
    </xdr:to>
    <xdr:grpSp>
      <xdr:nvGrpSpPr>
        <xdr:cNvPr id="58" name="グループ化 57"/>
        <xdr:cNvGrpSpPr/>
      </xdr:nvGrpSpPr>
      <xdr:grpSpPr>
        <a:xfrm>
          <a:off x="171450" y="22916515"/>
          <a:ext cx="6962775" cy="5227955"/>
          <a:chOff x="180975" y="11344275"/>
          <a:chExt cx="6962775" cy="5067300"/>
        </a:xfrm>
      </xdr:grpSpPr>
      <xdr:sp macro="" textlink="">
        <xdr:nvSpPr>
          <xdr:cNvPr id="59" name="テキスト ボックス 58"/>
          <xdr:cNvSpPr txBox="1"/>
        </xdr:nvSpPr>
        <xdr:spPr>
          <a:xfrm>
            <a:off x="266700" y="15220950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sp macro="" textlink="">
        <xdr:nvSpPr>
          <xdr:cNvPr id="60" name="テキスト ボックス 59"/>
          <xdr:cNvSpPr txBox="1"/>
        </xdr:nvSpPr>
        <xdr:spPr>
          <a:xfrm>
            <a:off x="257175" y="137255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sp macro="" textlink="">
        <xdr:nvSpPr>
          <xdr:cNvPr id="61" name="テキスト ボックス 60"/>
          <xdr:cNvSpPr txBox="1"/>
        </xdr:nvSpPr>
        <xdr:spPr>
          <a:xfrm>
            <a:off x="266700" y="1225867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sp macro="" textlink="">
        <xdr:nvSpPr>
          <xdr:cNvPr id="62" name="テキスト ボックス 61"/>
          <xdr:cNvSpPr txBox="1"/>
        </xdr:nvSpPr>
        <xdr:spPr>
          <a:xfrm>
            <a:off x="6562725" y="11410950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5</a:t>
            </a:r>
            <a:endParaRPr kumimoji="1" lang="ja-JP" altLang="en-US" sz="1100"/>
          </a:p>
        </xdr:txBody>
      </xdr:sp>
      <xdr:sp macro="" textlink="">
        <xdr:nvSpPr>
          <xdr:cNvPr id="63" name="テキスト ボックス 62"/>
          <xdr:cNvSpPr txBox="1"/>
        </xdr:nvSpPr>
        <xdr:spPr>
          <a:xfrm>
            <a:off x="3333750" y="11410950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3</a:t>
            </a:r>
            <a:endParaRPr kumimoji="1" lang="ja-JP" altLang="en-US" sz="1100"/>
          </a:p>
        </xdr:txBody>
      </xdr:sp>
      <xdr:sp macro="" textlink="">
        <xdr:nvSpPr>
          <xdr:cNvPr id="64" name="テキスト ボックス 63"/>
          <xdr:cNvSpPr txBox="1"/>
        </xdr:nvSpPr>
        <xdr:spPr>
          <a:xfrm>
            <a:off x="5267325" y="114014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4</a:t>
            </a:r>
            <a:endParaRPr kumimoji="1" lang="ja-JP" altLang="en-US" sz="1100"/>
          </a:p>
        </xdr:txBody>
      </xdr:sp>
      <xdr:sp macro="" textlink="">
        <xdr:nvSpPr>
          <xdr:cNvPr id="65" name="テキスト ボックス 64"/>
          <xdr:cNvSpPr txBox="1"/>
        </xdr:nvSpPr>
        <xdr:spPr>
          <a:xfrm>
            <a:off x="1390650" y="114014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2</a:t>
            </a:r>
            <a:endParaRPr kumimoji="1" lang="ja-JP" altLang="en-US" sz="1100"/>
          </a:p>
        </xdr:txBody>
      </xdr:sp>
      <xdr:cxnSp macro="">
        <xdr:nvCxnSpPr>
          <xdr:cNvPr id="66" name="直線コネクタ 65"/>
          <xdr:cNvCxnSpPr/>
        </xdr:nvCxnSpPr>
        <xdr:spPr>
          <a:xfrm>
            <a:off x="1209675" y="11363325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直線コネクタ 66"/>
          <xdr:cNvCxnSpPr/>
        </xdr:nvCxnSpPr>
        <xdr:spPr>
          <a:xfrm>
            <a:off x="1866900" y="11344275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直線コネクタ 67"/>
          <xdr:cNvCxnSpPr/>
        </xdr:nvCxnSpPr>
        <xdr:spPr>
          <a:xfrm>
            <a:off x="3162300" y="11353800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直線コネクタ 68"/>
          <xdr:cNvCxnSpPr/>
        </xdr:nvCxnSpPr>
        <xdr:spPr>
          <a:xfrm>
            <a:off x="3810000" y="11344275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直線コネクタ 69"/>
          <xdr:cNvCxnSpPr/>
        </xdr:nvCxnSpPr>
        <xdr:spPr>
          <a:xfrm>
            <a:off x="5105400" y="11353800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直線コネクタ 70"/>
          <xdr:cNvCxnSpPr/>
        </xdr:nvCxnSpPr>
        <xdr:spPr>
          <a:xfrm>
            <a:off x="5753100" y="11353800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直線コネクタ 71"/>
          <xdr:cNvCxnSpPr/>
        </xdr:nvCxnSpPr>
        <xdr:spPr>
          <a:xfrm flipH="1">
            <a:off x="209550" y="12629195"/>
            <a:ext cx="6877051" cy="0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直線コネクタ 72"/>
          <xdr:cNvCxnSpPr/>
        </xdr:nvCxnSpPr>
        <xdr:spPr>
          <a:xfrm flipH="1">
            <a:off x="180975" y="12134850"/>
            <a:ext cx="6943726" cy="1123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直線コネクタ 73"/>
          <xdr:cNvCxnSpPr/>
        </xdr:nvCxnSpPr>
        <xdr:spPr>
          <a:xfrm flipH="1">
            <a:off x="200025" y="14116050"/>
            <a:ext cx="6896100" cy="952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直線コネクタ 74"/>
          <xdr:cNvCxnSpPr/>
        </xdr:nvCxnSpPr>
        <xdr:spPr>
          <a:xfrm flipH="1">
            <a:off x="190500" y="13620750"/>
            <a:ext cx="6934200" cy="19050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直線コネクタ 75"/>
          <xdr:cNvCxnSpPr/>
        </xdr:nvCxnSpPr>
        <xdr:spPr>
          <a:xfrm flipH="1">
            <a:off x="180975" y="15592425"/>
            <a:ext cx="6915150" cy="285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直線コネクタ 76"/>
          <xdr:cNvCxnSpPr/>
        </xdr:nvCxnSpPr>
        <xdr:spPr>
          <a:xfrm flipH="1">
            <a:off x="200025" y="15106650"/>
            <a:ext cx="6896100" cy="0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直線コネクタ 77"/>
          <xdr:cNvCxnSpPr/>
        </xdr:nvCxnSpPr>
        <xdr:spPr>
          <a:xfrm>
            <a:off x="5715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直線コネクタ 78"/>
          <xdr:cNvCxnSpPr/>
        </xdr:nvCxnSpPr>
        <xdr:spPr>
          <a:xfrm>
            <a:off x="25146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直線コネクタ 79"/>
          <xdr:cNvCxnSpPr/>
        </xdr:nvCxnSpPr>
        <xdr:spPr>
          <a:xfrm>
            <a:off x="44577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直線コネクタ 80"/>
          <xdr:cNvCxnSpPr/>
        </xdr:nvCxnSpPr>
        <xdr:spPr>
          <a:xfrm>
            <a:off x="64008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直線コネクタ 81"/>
          <xdr:cNvCxnSpPr/>
        </xdr:nvCxnSpPr>
        <xdr:spPr>
          <a:xfrm>
            <a:off x="209550" y="116395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直線コネクタ 82"/>
          <xdr:cNvCxnSpPr/>
        </xdr:nvCxnSpPr>
        <xdr:spPr>
          <a:xfrm>
            <a:off x="209550" y="131254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直線コネクタ 83"/>
          <xdr:cNvCxnSpPr/>
        </xdr:nvCxnSpPr>
        <xdr:spPr>
          <a:xfrm>
            <a:off x="247650" y="146113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直線コネクタ 84"/>
          <xdr:cNvCxnSpPr/>
        </xdr:nvCxnSpPr>
        <xdr:spPr>
          <a:xfrm>
            <a:off x="247650" y="160972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180975</xdr:colOff>
      <xdr:row>45</xdr:row>
      <xdr:rowOff>200025</xdr:rowOff>
    </xdr:from>
    <xdr:to xmlns:xdr="http://schemas.openxmlformats.org/drawingml/2006/spreadsheetDrawing">
      <xdr:col>22</xdr:col>
      <xdr:colOff>95250</xdr:colOff>
      <xdr:row>66</xdr:row>
      <xdr:rowOff>66675</xdr:rowOff>
    </xdr:to>
    <xdr:grpSp>
      <xdr:nvGrpSpPr>
        <xdr:cNvPr id="2" name="グループ化 1"/>
        <xdr:cNvGrpSpPr/>
      </xdr:nvGrpSpPr>
      <xdr:grpSpPr>
        <a:xfrm>
          <a:off x="180975" y="11717655"/>
          <a:ext cx="6962775" cy="5227320"/>
          <a:chOff x="180975" y="11344275"/>
          <a:chExt cx="6962775" cy="5067300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266700" y="15220950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257175" y="137255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266700" y="1225867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6562725" y="11410950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5</a:t>
            </a:r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3333750" y="11410950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3</a:t>
            </a:r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5267325" y="114014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4</a:t>
            </a:r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1390650" y="114014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2</a:t>
            </a:r>
            <a:endParaRPr kumimoji="1" lang="ja-JP" altLang="en-US" sz="1100"/>
          </a:p>
        </xdr:txBody>
      </xdr:sp>
      <xdr:cxnSp macro="">
        <xdr:nvCxnSpPr>
          <xdr:cNvPr id="10" name="直線コネクタ 9"/>
          <xdr:cNvCxnSpPr/>
        </xdr:nvCxnSpPr>
        <xdr:spPr>
          <a:xfrm>
            <a:off x="1209675" y="11363325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1866900" y="11344275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3162300" y="11353800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3810000" y="11344275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5105400" y="11353800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5753100" y="11353800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 flipH="1">
            <a:off x="209550" y="12629195"/>
            <a:ext cx="6877051" cy="0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 flipH="1">
            <a:off x="180975" y="12134850"/>
            <a:ext cx="6943726" cy="1123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>
          <a:xfrm flipH="1">
            <a:off x="200025" y="14116050"/>
            <a:ext cx="6896100" cy="952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/>
          <xdr:cNvCxnSpPr/>
        </xdr:nvCxnSpPr>
        <xdr:spPr>
          <a:xfrm flipH="1">
            <a:off x="190500" y="13620750"/>
            <a:ext cx="6934200" cy="19050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/>
          <xdr:cNvCxnSpPr/>
        </xdr:nvCxnSpPr>
        <xdr:spPr>
          <a:xfrm flipH="1">
            <a:off x="180975" y="15592425"/>
            <a:ext cx="6915150" cy="285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/>
          <xdr:cNvCxnSpPr/>
        </xdr:nvCxnSpPr>
        <xdr:spPr>
          <a:xfrm flipH="1">
            <a:off x="200025" y="15106650"/>
            <a:ext cx="6896100" cy="0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/>
          <xdr:cNvCxnSpPr/>
        </xdr:nvCxnSpPr>
        <xdr:spPr>
          <a:xfrm>
            <a:off x="5715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/>
          <xdr:cNvCxnSpPr/>
        </xdr:nvCxnSpPr>
        <xdr:spPr>
          <a:xfrm>
            <a:off x="25146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コネクタ 23"/>
          <xdr:cNvCxnSpPr/>
        </xdr:nvCxnSpPr>
        <xdr:spPr>
          <a:xfrm>
            <a:off x="44577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/>
          <xdr:cNvCxnSpPr/>
        </xdr:nvCxnSpPr>
        <xdr:spPr>
          <a:xfrm>
            <a:off x="64008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/>
          <xdr:cNvCxnSpPr/>
        </xdr:nvCxnSpPr>
        <xdr:spPr>
          <a:xfrm>
            <a:off x="209550" y="116395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/>
          <xdr:cNvCxnSpPr/>
        </xdr:nvCxnSpPr>
        <xdr:spPr>
          <a:xfrm>
            <a:off x="209550" y="131254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>
            <a:off x="247650" y="146113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/>
          <xdr:cNvCxnSpPr/>
        </xdr:nvCxnSpPr>
        <xdr:spPr>
          <a:xfrm>
            <a:off x="247650" y="160972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 xmlns:xdr="http://schemas.openxmlformats.org/drawingml/2006/spreadsheetDrawing">
      <xdr:col>0</xdr:col>
      <xdr:colOff>180975</xdr:colOff>
      <xdr:row>67</xdr:row>
      <xdr:rowOff>200025</xdr:rowOff>
    </xdr:from>
    <xdr:to xmlns:xdr="http://schemas.openxmlformats.org/drawingml/2006/spreadsheetDrawing">
      <xdr:col>22</xdr:col>
      <xdr:colOff>95250</xdr:colOff>
      <xdr:row>88</xdr:row>
      <xdr:rowOff>66675</xdr:rowOff>
    </xdr:to>
    <xdr:grpSp>
      <xdr:nvGrpSpPr>
        <xdr:cNvPr id="30" name="グループ化 29"/>
        <xdr:cNvGrpSpPr/>
      </xdr:nvGrpSpPr>
      <xdr:grpSpPr>
        <a:xfrm>
          <a:off x="180975" y="17204690"/>
          <a:ext cx="6962775" cy="5227320"/>
          <a:chOff x="180975" y="11344275"/>
          <a:chExt cx="6962775" cy="5067300"/>
        </a:xfrm>
      </xdr:grpSpPr>
      <xdr:sp macro="" textlink="">
        <xdr:nvSpPr>
          <xdr:cNvPr id="31" name="テキスト ボックス 30"/>
          <xdr:cNvSpPr txBox="1"/>
        </xdr:nvSpPr>
        <xdr:spPr>
          <a:xfrm>
            <a:off x="266700" y="15220950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sp macro="" textlink="">
        <xdr:nvSpPr>
          <xdr:cNvPr id="32" name="テキスト ボックス 31"/>
          <xdr:cNvSpPr txBox="1"/>
        </xdr:nvSpPr>
        <xdr:spPr>
          <a:xfrm>
            <a:off x="257175" y="137255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sp macro="" textlink="">
        <xdr:nvSpPr>
          <xdr:cNvPr id="33" name="テキスト ボックス 32"/>
          <xdr:cNvSpPr txBox="1"/>
        </xdr:nvSpPr>
        <xdr:spPr>
          <a:xfrm>
            <a:off x="266700" y="1225867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sp macro="" textlink="">
        <xdr:nvSpPr>
          <xdr:cNvPr id="34" name="テキスト ボックス 33"/>
          <xdr:cNvSpPr txBox="1"/>
        </xdr:nvSpPr>
        <xdr:spPr>
          <a:xfrm>
            <a:off x="6562725" y="11410950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5</a:t>
            </a:r>
            <a:endParaRPr kumimoji="1" lang="ja-JP" altLang="en-US" sz="1100"/>
          </a:p>
        </xdr:txBody>
      </xdr:sp>
      <xdr:sp macro="" textlink="">
        <xdr:nvSpPr>
          <xdr:cNvPr id="35" name="テキスト ボックス 34"/>
          <xdr:cNvSpPr txBox="1"/>
        </xdr:nvSpPr>
        <xdr:spPr>
          <a:xfrm>
            <a:off x="3333750" y="11410950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3</a:t>
            </a:r>
            <a:endParaRPr kumimoji="1" lang="ja-JP" altLang="en-US" sz="1100"/>
          </a:p>
        </xdr:txBody>
      </xdr:sp>
      <xdr:sp macro="" textlink="">
        <xdr:nvSpPr>
          <xdr:cNvPr id="36" name="テキスト ボックス 35"/>
          <xdr:cNvSpPr txBox="1"/>
        </xdr:nvSpPr>
        <xdr:spPr>
          <a:xfrm>
            <a:off x="5267325" y="114014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4</a:t>
            </a:r>
            <a:endParaRPr kumimoji="1" lang="ja-JP" altLang="en-US" sz="1100"/>
          </a:p>
        </xdr:txBody>
      </xdr:sp>
      <xdr:sp macro="" textlink="">
        <xdr:nvSpPr>
          <xdr:cNvPr id="37" name="テキスト ボックス 36"/>
          <xdr:cNvSpPr txBox="1"/>
        </xdr:nvSpPr>
        <xdr:spPr>
          <a:xfrm>
            <a:off x="1390650" y="114014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2</a:t>
            </a:r>
            <a:endParaRPr kumimoji="1" lang="ja-JP" altLang="en-US" sz="1100"/>
          </a:p>
        </xdr:txBody>
      </xdr:sp>
      <xdr:cxnSp macro="">
        <xdr:nvCxnSpPr>
          <xdr:cNvPr id="38" name="直線コネクタ 37"/>
          <xdr:cNvCxnSpPr/>
        </xdr:nvCxnSpPr>
        <xdr:spPr>
          <a:xfrm>
            <a:off x="1209675" y="11363325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直線コネクタ 38"/>
          <xdr:cNvCxnSpPr/>
        </xdr:nvCxnSpPr>
        <xdr:spPr>
          <a:xfrm>
            <a:off x="1866900" y="11344275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直線コネクタ 39"/>
          <xdr:cNvCxnSpPr/>
        </xdr:nvCxnSpPr>
        <xdr:spPr>
          <a:xfrm>
            <a:off x="3162300" y="11353800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直線コネクタ 40"/>
          <xdr:cNvCxnSpPr/>
        </xdr:nvCxnSpPr>
        <xdr:spPr>
          <a:xfrm>
            <a:off x="3810000" y="11344275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直線コネクタ 41"/>
          <xdr:cNvCxnSpPr/>
        </xdr:nvCxnSpPr>
        <xdr:spPr>
          <a:xfrm>
            <a:off x="5105400" y="11353800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直線コネクタ 42"/>
          <xdr:cNvCxnSpPr/>
        </xdr:nvCxnSpPr>
        <xdr:spPr>
          <a:xfrm>
            <a:off x="5753100" y="11353800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直線コネクタ 43"/>
          <xdr:cNvCxnSpPr/>
        </xdr:nvCxnSpPr>
        <xdr:spPr>
          <a:xfrm flipH="1">
            <a:off x="209550" y="12629195"/>
            <a:ext cx="6877051" cy="0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直線コネクタ 44"/>
          <xdr:cNvCxnSpPr/>
        </xdr:nvCxnSpPr>
        <xdr:spPr>
          <a:xfrm flipH="1">
            <a:off x="180975" y="12134850"/>
            <a:ext cx="6943726" cy="1123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直線コネクタ 45"/>
          <xdr:cNvCxnSpPr/>
        </xdr:nvCxnSpPr>
        <xdr:spPr>
          <a:xfrm flipH="1">
            <a:off x="200025" y="14116050"/>
            <a:ext cx="6896100" cy="952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直線コネクタ 46"/>
          <xdr:cNvCxnSpPr/>
        </xdr:nvCxnSpPr>
        <xdr:spPr>
          <a:xfrm flipH="1">
            <a:off x="190500" y="13620750"/>
            <a:ext cx="6934200" cy="19050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直線コネクタ 47"/>
          <xdr:cNvCxnSpPr/>
        </xdr:nvCxnSpPr>
        <xdr:spPr>
          <a:xfrm flipH="1">
            <a:off x="180975" y="15592425"/>
            <a:ext cx="6915150" cy="285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直線コネクタ 48"/>
          <xdr:cNvCxnSpPr/>
        </xdr:nvCxnSpPr>
        <xdr:spPr>
          <a:xfrm flipH="1">
            <a:off x="200025" y="15106650"/>
            <a:ext cx="6896100" cy="0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直線コネクタ 49"/>
          <xdr:cNvCxnSpPr/>
        </xdr:nvCxnSpPr>
        <xdr:spPr>
          <a:xfrm>
            <a:off x="5715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直線コネクタ 50"/>
          <xdr:cNvCxnSpPr/>
        </xdr:nvCxnSpPr>
        <xdr:spPr>
          <a:xfrm>
            <a:off x="25146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直線コネクタ 51"/>
          <xdr:cNvCxnSpPr/>
        </xdr:nvCxnSpPr>
        <xdr:spPr>
          <a:xfrm>
            <a:off x="44577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直線コネクタ 52"/>
          <xdr:cNvCxnSpPr/>
        </xdr:nvCxnSpPr>
        <xdr:spPr>
          <a:xfrm>
            <a:off x="64008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直線コネクタ 53"/>
          <xdr:cNvCxnSpPr/>
        </xdr:nvCxnSpPr>
        <xdr:spPr>
          <a:xfrm>
            <a:off x="209550" y="116395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直線コネクタ 54"/>
          <xdr:cNvCxnSpPr/>
        </xdr:nvCxnSpPr>
        <xdr:spPr>
          <a:xfrm>
            <a:off x="209550" y="131254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直線コネクタ 55"/>
          <xdr:cNvCxnSpPr/>
        </xdr:nvCxnSpPr>
        <xdr:spPr>
          <a:xfrm>
            <a:off x="247650" y="146113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直線コネクタ 56"/>
          <xdr:cNvCxnSpPr/>
        </xdr:nvCxnSpPr>
        <xdr:spPr>
          <a:xfrm>
            <a:off x="247650" y="160972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 xmlns:xdr="http://schemas.openxmlformats.org/drawingml/2006/spreadsheetDrawing">
      <xdr:col>0</xdr:col>
      <xdr:colOff>180975</xdr:colOff>
      <xdr:row>89</xdr:row>
      <xdr:rowOff>200025</xdr:rowOff>
    </xdr:from>
    <xdr:to xmlns:xdr="http://schemas.openxmlformats.org/drawingml/2006/spreadsheetDrawing">
      <xdr:col>22</xdr:col>
      <xdr:colOff>95250</xdr:colOff>
      <xdr:row>110</xdr:row>
      <xdr:rowOff>67310</xdr:rowOff>
    </xdr:to>
    <xdr:grpSp>
      <xdr:nvGrpSpPr>
        <xdr:cNvPr id="58" name="グループ化 57"/>
        <xdr:cNvGrpSpPr/>
      </xdr:nvGrpSpPr>
      <xdr:grpSpPr>
        <a:xfrm>
          <a:off x="180975" y="22691725"/>
          <a:ext cx="6962775" cy="5227955"/>
          <a:chOff x="180975" y="11344275"/>
          <a:chExt cx="6962775" cy="5067300"/>
        </a:xfrm>
      </xdr:grpSpPr>
      <xdr:sp macro="" textlink="">
        <xdr:nvSpPr>
          <xdr:cNvPr id="59" name="テキスト ボックス 58"/>
          <xdr:cNvSpPr txBox="1"/>
        </xdr:nvSpPr>
        <xdr:spPr>
          <a:xfrm>
            <a:off x="266700" y="15220950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sp macro="" textlink="">
        <xdr:nvSpPr>
          <xdr:cNvPr id="60" name="テキスト ボックス 59"/>
          <xdr:cNvSpPr txBox="1"/>
        </xdr:nvSpPr>
        <xdr:spPr>
          <a:xfrm>
            <a:off x="257175" y="137255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sp macro="" textlink="">
        <xdr:nvSpPr>
          <xdr:cNvPr id="61" name="テキスト ボックス 60"/>
          <xdr:cNvSpPr txBox="1"/>
        </xdr:nvSpPr>
        <xdr:spPr>
          <a:xfrm>
            <a:off x="266700" y="1225867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sp macro="" textlink="">
        <xdr:nvSpPr>
          <xdr:cNvPr id="62" name="テキスト ボックス 61"/>
          <xdr:cNvSpPr txBox="1"/>
        </xdr:nvSpPr>
        <xdr:spPr>
          <a:xfrm>
            <a:off x="6562725" y="11410950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5</a:t>
            </a:r>
            <a:endParaRPr kumimoji="1" lang="ja-JP" altLang="en-US" sz="1100"/>
          </a:p>
        </xdr:txBody>
      </xdr:sp>
      <xdr:sp macro="" textlink="">
        <xdr:nvSpPr>
          <xdr:cNvPr id="63" name="テキスト ボックス 62"/>
          <xdr:cNvSpPr txBox="1"/>
        </xdr:nvSpPr>
        <xdr:spPr>
          <a:xfrm>
            <a:off x="3333750" y="11410950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3</a:t>
            </a:r>
            <a:endParaRPr kumimoji="1" lang="ja-JP" altLang="en-US" sz="1100"/>
          </a:p>
        </xdr:txBody>
      </xdr:sp>
      <xdr:sp macro="" textlink="">
        <xdr:nvSpPr>
          <xdr:cNvPr id="64" name="テキスト ボックス 63"/>
          <xdr:cNvSpPr txBox="1"/>
        </xdr:nvSpPr>
        <xdr:spPr>
          <a:xfrm>
            <a:off x="5267325" y="114014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4</a:t>
            </a:r>
            <a:endParaRPr kumimoji="1" lang="ja-JP" altLang="en-US" sz="1100"/>
          </a:p>
        </xdr:txBody>
      </xdr:sp>
      <xdr:sp macro="" textlink="">
        <xdr:nvSpPr>
          <xdr:cNvPr id="65" name="テキスト ボックス 64"/>
          <xdr:cNvSpPr txBox="1"/>
        </xdr:nvSpPr>
        <xdr:spPr>
          <a:xfrm>
            <a:off x="1390650" y="114014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overflow" wrap="square" rtlCol="0" anchor="ctr"/>
          <a:lstStyle/>
          <a:p>
            <a:pPr algn="ctr"/>
            <a:r>
              <a:rPr kumimoji="1" lang="en-US" altLang="ja-JP" sz="1100"/>
              <a:t>2</a:t>
            </a:r>
            <a:endParaRPr kumimoji="1" lang="ja-JP" altLang="en-US" sz="1100"/>
          </a:p>
        </xdr:txBody>
      </xdr:sp>
      <xdr:cxnSp macro="">
        <xdr:nvCxnSpPr>
          <xdr:cNvPr id="66" name="直線コネクタ 65"/>
          <xdr:cNvCxnSpPr/>
        </xdr:nvCxnSpPr>
        <xdr:spPr>
          <a:xfrm>
            <a:off x="1209675" y="11363325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直線コネクタ 66"/>
          <xdr:cNvCxnSpPr/>
        </xdr:nvCxnSpPr>
        <xdr:spPr>
          <a:xfrm>
            <a:off x="1866900" y="11344275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直線コネクタ 67"/>
          <xdr:cNvCxnSpPr/>
        </xdr:nvCxnSpPr>
        <xdr:spPr>
          <a:xfrm>
            <a:off x="3162300" y="11353800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直線コネクタ 68"/>
          <xdr:cNvCxnSpPr/>
        </xdr:nvCxnSpPr>
        <xdr:spPr>
          <a:xfrm>
            <a:off x="3810000" y="11344275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直線コネクタ 69"/>
          <xdr:cNvCxnSpPr/>
        </xdr:nvCxnSpPr>
        <xdr:spPr>
          <a:xfrm>
            <a:off x="5105400" y="11353800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直線コネクタ 70"/>
          <xdr:cNvCxnSpPr/>
        </xdr:nvCxnSpPr>
        <xdr:spPr>
          <a:xfrm>
            <a:off x="5753100" y="11353800"/>
            <a:ext cx="0" cy="50196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直線コネクタ 71"/>
          <xdr:cNvCxnSpPr/>
        </xdr:nvCxnSpPr>
        <xdr:spPr>
          <a:xfrm flipH="1">
            <a:off x="209550" y="12629195"/>
            <a:ext cx="6877051" cy="0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直線コネクタ 72"/>
          <xdr:cNvCxnSpPr/>
        </xdr:nvCxnSpPr>
        <xdr:spPr>
          <a:xfrm flipH="1">
            <a:off x="180975" y="12134850"/>
            <a:ext cx="6943726" cy="1123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直線コネクタ 73"/>
          <xdr:cNvCxnSpPr/>
        </xdr:nvCxnSpPr>
        <xdr:spPr>
          <a:xfrm flipH="1">
            <a:off x="200025" y="14116050"/>
            <a:ext cx="6896100" cy="952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直線コネクタ 74"/>
          <xdr:cNvCxnSpPr/>
        </xdr:nvCxnSpPr>
        <xdr:spPr>
          <a:xfrm flipH="1">
            <a:off x="190500" y="13620750"/>
            <a:ext cx="6934200" cy="19050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直線コネクタ 75"/>
          <xdr:cNvCxnSpPr/>
        </xdr:nvCxnSpPr>
        <xdr:spPr>
          <a:xfrm flipH="1">
            <a:off x="180975" y="15592425"/>
            <a:ext cx="6915150" cy="28575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直線コネクタ 76"/>
          <xdr:cNvCxnSpPr/>
        </xdr:nvCxnSpPr>
        <xdr:spPr>
          <a:xfrm flipH="1">
            <a:off x="200025" y="15106650"/>
            <a:ext cx="6896100" cy="0"/>
          </a:xfrm>
          <a:prstGeom prst="straightConnector1">
            <a:avLst/>
          </a:prstGeom>
          <a:ln w="6350"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直線コネクタ 77"/>
          <xdr:cNvCxnSpPr/>
        </xdr:nvCxnSpPr>
        <xdr:spPr>
          <a:xfrm>
            <a:off x="5715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直線コネクタ 78"/>
          <xdr:cNvCxnSpPr/>
        </xdr:nvCxnSpPr>
        <xdr:spPr>
          <a:xfrm>
            <a:off x="25146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直線コネクタ 79"/>
          <xdr:cNvCxnSpPr/>
        </xdr:nvCxnSpPr>
        <xdr:spPr>
          <a:xfrm>
            <a:off x="44577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直線コネクタ 80"/>
          <xdr:cNvCxnSpPr/>
        </xdr:nvCxnSpPr>
        <xdr:spPr>
          <a:xfrm>
            <a:off x="6400800" y="11391900"/>
            <a:ext cx="0" cy="5019675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直線コネクタ 81"/>
          <xdr:cNvCxnSpPr/>
        </xdr:nvCxnSpPr>
        <xdr:spPr>
          <a:xfrm>
            <a:off x="209550" y="116395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直線コネクタ 82"/>
          <xdr:cNvCxnSpPr/>
        </xdr:nvCxnSpPr>
        <xdr:spPr>
          <a:xfrm>
            <a:off x="209550" y="131254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直線コネクタ 83"/>
          <xdr:cNvCxnSpPr/>
        </xdr:nvCxnSpPr>
        <xdr:spPr>
          <a:xfrm>
            <a:off x="247650" y="146113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直線コネクタ 84"/>
          <xdr:cNvCxnSpPr/>
        </xdr:nvCxnSpPr>
        <xdr:spPr>
          <a:xfrm>
            <a:off x="247650" y="16097250"/>
            <a:ext cx="6896100" cy="0"/>
          </a:xfrm>
          <a:prstGeom prst="straightConnector1">
            <a:avLst/>
          </a:prstGeom>
          <a:ln w="9525"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N:\01&#65406;&#65437;&#65412;&#65431;&#65433;C\160_D2&#65407;&#65438;&#65392;&#65437;&#35443;&#32048;\05&#36947;&#36335;&#36896;&#25104;\04&#25968;&#37327;\10&#25972;&#22320;&#24037;&#25968;&#37327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量総括"/>
      <sheetName val="D1ｿﾞｰﾝ表土仮置土量"/>
      <sheetName val="運土計画表"/>
      <sheetName val="運土計画図"/>
      <sheetName val="土量集計"/>
      <sheetName val="ﾌﾞﾛｯｸ土量1-6"/>
      <sheetName val="ﾌﾞﾛｯｸ土量7-16"/>
      <sheetName val="土量集計 (残土)"/>
      <sheetName val="ﾌﾞﾛｯｸ土量17-22 (残土)"/>
      <sheetName val="ﾌﾞﾛｯｸ土量23-42 (残土)"/>
      <sheetName val="法面整形集計表"/>
      <sheetName val="法面整形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I2">
            <v>0.15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Relationship Id="rId2" Type="http://schemas.openxmlformats.org/officeDocument/2006/relationships/drawing" Target="../drawings/drawing2.xml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Relationship Id="rId2" Type="http://schemas.openxmlformats.org/officeDocument/2006/relationships/drawing" Target="../drawings/drawing3.xml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drawing" Target="../drawings/drawing1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0.14000000000000001"/>
  </sheetPr>
  <dimension ref="B5:M18"/>
  <sheetViews>
    <sheetView tabSelected="1" topLeftCell="C1" workbookViewId="0">
      <selection activeCell="F15" sqref="F15"/>
    </sheetView>
  </sheetViews>
  <sheetFormatPr defaultRowHeight="25.5"/>
  <cols>
    <col min="1" max="16384" width="9" style="1" customWidth="1"/>
  </cols>
  <sheetData>
    <row r="5" spans="2:13">
      <c r="B5" s="2" t="s">
        <v>159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9" spans="2:13">
      <c r="B9" s="2" t="s">
        <v>305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4" spans="2:13">
      <c r="B14" s="2" t="s">
        <v>696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8" spans="2:13">
      <c r="B18" s="2" t="s">
        <v>282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</sheetData>
  <mergeCells count="4">
    <mergeCell ref="B5:M5"/>
    <mergeCell ref="B9:M9"/>
    <mergeCell ref="B14:M14"/>
    <mergeCell ref="B18:M18"/>
  </mergeCells>
  <phoneticPr fontId="42"/>
  <pageMargins left="0.7" right="0.7" top="0.75" bottom="0.75" header="0.3" footer="0.3"/>
  <pageSetup paperSize="9" fitToWidth="1" fitToHeight="1" orientation="landscape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B2:AT111"/>
  <sheetViews>
    <sheetView view="pageBreakPreview" topLeftCell="BZ1" zoomScaleSheetLayoutView="100" workbookViewId="0">
      <selection activeCell="E15" sqref="E15:F16"/>
    </sheetView>
  </sheetViews>
  <sheetFormatPr defaultColWidth="9" defaultRowHeight="20.100000000000001" customHeight="1"/>
  <cols>
    <col min="1" max="1" width="3.25" style="374" customWidth="1"/>
    <col min="2" max="22" width="4.25" style="374" customWidth="1"/>
    <col min="23" max="23" width="1.625" style="374" customWidth="1"/>
    <col min="24" max="47" width="4.25" style="374" customWidth="1"/>
    <col min="48" max="16384" width="9" style="374"/>
  </cols>
  <sheetData>
    <row r="2" spans="2:22" ht="20.100000000000001" customHeight="1">
      <c r="B2" s="375" t="s">
        <v>84</v>
      </c>
    </row>
    <row r="3" spans="2:22" ht="20.100000000000001" customHeight="1">
      <c r="B3" s="374" t="s">
        <v>5</v>
      </c>
      <c r="V3" s="468" t="s">
        <v>12</v>
      </c>
    </row>
    <row r="4" spans="2:22" ht="20.100000000000001" customHeight="1">
      <c r="B4" s="376"/>
      <c r="C4" s="381">
        <v>2</v>
      </c>
      <c r="D4" s="395"/>
      <c r="E4" s="395"/>
      <c r="F4" s="395"/>
      <c r="G4" s="395"/>
      <c r="H4" s="436"/>
      <c r="I4" s="381">
        <v>3</v>
      </c>
      <c r="J4" s="395"/>
      <c r="K4" s="395"/>
      <c r="L4" s="395"/>
      <c r="M4" s="395"/>
      <c r="N4" s="436"/>
      <c r="O4" s="381">
        <v>4</v>
      </c>
      <c r="P4" s="395"/>
      <c r="Q4" s="395"/>
      <c r="R4" s="395"/>
      <c r="S4" s="395"/>
      <c r="T4" s="436"/>
      <c r="U4" s="377">
        <v>5</v>
      </c>
      <c r="V4" s="377"/>
    </row>
    <row r="5" spans="2:22" ht="20.100000000000001" customHeight="1">
      <c r="B5" s="377" t="s">
        <v>15</v>
      </c>
      <c r="C5" s="382">
        <v>7.0000000000000007e-002</v>
      </c>
      <c r="D5" s="396"/>
      <c r="E5" s="404">
        <v>0</v>
      </c>
      <c r="F5" s="399"/>
      <c r="G5" s="404">
        <v>0.45</v>
      </c>
      <c r="H5" s="428"/>
      <c r="I5" s="388">
        <v>0.45</v>
      </c>
      <c r="J5" s="399"/>
      <c r="K5" s="409"/>
      <c r="L5" s="419"/>
      <c r="M5" s="427"/>
      <c r="N5" s="382"/>
      <c r="O5" s="382"/>
      <c r="P5" s="396"/>
      <c r="Q5" s="409"/>
      <c r="R5" s="419"/>
      <c r="S5" s="427"/>
      <c r="T5" s="382"/>
      <c r="U5" s="382"/>
      <c r="V5" s="382"/>
    </row>
    <row r="6" spans="2:22" ht="20.100000000000001" customHeight="1">
      <c r="B6" s="377"/>
      <c r="C6" s="383"/>
      <c r="D6" s="388"/>
      <c r="E6" s="405"/>
      <c r="F6" s="400"/>
      <c r="G6" s="405"/>
      <c r="H6" s="435"/>
      <c r="I6" s="389"/>
      <c r="J6" s="400"/>
      <c r="K6" s="410"/>
      <c r="L6" s="420"/>
      <c r="M6" s="428"/>
      <c r="N6" s="383"/>
      <c r="O6" s="383"/>
      <c r="P6" s="388"/>
      <c r="Q6" s="410"/>
      <c r="R6" s="420"/>
      <c r="S6" s="428"/>
      <c r="T6" s="383"/>
      <c r="U6" s="383"/>
      <c r="V6" s="383"/>
    </row>
    <row r="7" spans="2:22" ht="20.100000000000001" customHeight="1">
      <c r="B7" s="377"/>
      <c r="C7" s="384">
        <v>0</v>
      </c>
      <c r="D7" s="397"/>
      <c r="E7" s="406">
        <v>0</v>
      </c>
      <c r="F7" s="416"/>
      <c r="G7" s="424">
        <v>0.9</v>
      </c>
      <c r="H7" s="384"/>
      <c r="I7" s="384">
        <v>1.35</v>
      </c>
      <c r="J7" s="397"/>
      <c r="K7" s="406">
        <v>0.9</v>
      </c>
      <c r="L7" s="416"/>
      <c r="M7" s="424">
        <v>0.9</v>
      </c>
      <c r="N7" s="384"/>
      <c r="O7" s="384">
        <v>0.45</v>
      </c>
      <c r="P7" s="397"/>
      <c r="Q7" s="406"/>
      <c r="R7" s="416"/>
      <c r="S7" s="424"/>
      <c r="T7" s="384"/>
      <c r="U7" s="384"/>
      <c r="V7" s="384"/>
    </row>
    <row r="8" spans="2:22" ht="20.100000000000001" customHeight="1">
      <c r="B8" s="377"/>
      <c r="C8" s="385"/>
      <c r="D8" s="398"/>
      <c r="E8" s="407"/>
      <c r="F8" s="417"/>
      <c r="G8" s="425"/>
      <c r="H8" s="385"/>
      <c r="I8" s="385"/>
      <c r="J8" s="398"/>
      <c r="K8" s="407"/>
      <c r="L8" s="417"/>
      <c r="M8" s="425"/>
      <c r="N8" s="385"/>
      <c r="O8" s="385"/>
      <c r="P8" s="398"/>
      <c r="Q8" s="407"/>
      <c r="R8" s="417"/>
      <c r="S8" s="425"/>
      <c r="T8" s="385"/>
      <c r="U8" s="385"/>
      <c r="V8" s="385"/>
    </row>
    <row r="9" spans="2:22" ht="20.100000000000001" customHeight="1">
      <c r="B9" s="377"/>
      <c r="C9" s="386">
        <v>0</v>
      </c>
      <c r="D9" s="391"/>
      <c r="E9" s="408">
        <v>0</v>
      </c>
      <c r="F9" s="418"/>
      <c r="G9" s="426">
        <v>0.9</v>
      </c>
      <c r="H9" s="386"/>
      <c r="I9" s="386">
        <v>1.8</v>
      </c>
      <c r="J9" s="391"/>
      <c r="K9" s="408">
        <v>1.8</v>
      </c>
      <c r="L9" s="418"/>
      <c r="M9" s="426">
        <v>1.8</v>
      </c>
      <c r="N9" s="386"/>
      <c r="O9" s="386">
        <v>1.35</v>
      </c>
      <c r="P9" s="391"/>
      <c r="Q9" s="408">
        <v>0.9</v>
      </c>
      <c r="R9" s="418"/>
      <c r="S9" s="426">
        <v>0.9</v>
      </c>
      <c r="T9" s="386"/>
      <c r="U9" s="386">
        <v>0.45</v>
      </c>
      <c r="V9" s="386"/>
    </row>
    <row r="10" spans="2:22" ht="20.100000000000001" customHeight="1">
      <c r="B10" s="377"/>
      <c r="C10" s="382"/>
      <c r="D10" s="396"/>
      <c r="E10" s="409"/>
      <c r="F10" s="419"/>
      <c r="G10" s="427"/>
      <c r="H10" s="382"/>
      <c r="I10" s="382"/>
      <c r="J10" s="396"/>
      <c r="K10" s="409"/>
      <c r="L10" s="419"/>
      <c r="M10" s="427"/>
      <c r="N10" s="382"/>
      <c r="O10" s="382"/>
      <c r="P10" s="396"/>
      <c r="Q10" s="409"/>
      <c r="R10" s="419"/>
      <c r="S10" s="427"/>
      <c r="T10" s="382"/>
      <c r="U10" s="382"/>
      <c r="V10" s="382"/>
    </row>
    <row r="11" spans="2:22" ht="20.100000000000001" customHeight="1">
      <c r="B11" s="377" t="s">
        <v>9</v>
      </c>
      <c r="C11" s="382">
        <v>0</v>
      </c>
      <c r="D11" s="396"/>
      <c r="E11" s="409">
        <v>0</v>
      </c>
      <c r="F11" s="419"/>
      <c r="G11" s="427">
        <v>0.9</v>
      </c>
      <c r="H11" s="382"/>
      <c r="I11" s="382">
        <v>1.8</v>
      </c>
      <c r="J11" s="396"/>
      <c r="K11" s="409">
        <v>1.8</v>
      </c>
      <c r="L11" s="419"/>
      <c r="M11" s="427">
        <v>1.8</v>
      </c>
      <c r="N11" s="382"/>
      <c r="O11" s="382">
        <v>1.8</v>
      </c>
      <c r="P11" s="396"/>
      <c r="Q11" s="409">
        <v>1.8</v>
      </c>
      <c r="R11" s="419"/>
      <c r="S11" s="427">
        <v>1.8</v>
      </c>
      <c r="T11" s="382"/>
      <c r="U11" s="382">
        <v>0.9</v>
      </c>
      <c r="V11" s="382"/>
    </row>
    <row r="12" spans="2:22" ht="20.100000000000001" customHeight="1">
      <c r="B12" s="377"/>
      <c r="C12" s="383"/>
      <c r="D12" s="388"/>
      <c r="E12" s="410"/>
      <c r="F12" s="420"/>
      <c r="G12" s="428"/>
      <c r="H12" s="383"/>
      <c r="I12" s="383"/>
      <c r="J12" s="388"/>
      <c r="K12" s="410"/>
      <c r="L12" s="420"/>
      <c r="M12" s="428"/>
      <c r="N12" s="383"/>
      <c r="O12" s="383"/>
      <c r="P12" s="388"/>
      <c r="Q12" s="410"/>
      <c r="R12" s="420"/>
      <c r="S12" s="428"/>
      <c r="T12" s="383"/>
      <c r="U12" s="383"/>
      <c r="V12" s="383"/>
    </row>
    <row r="13" spans="2:22" ht="20.100000000000001" customHeight="1">
      <c r="B13" s="377"/>
      <c r="C13" s="384">
        <v>0</v>
      </c>
      <c r="D13" s="397"/>
      <c r="E13" s="406">
        <v>0</v>
      </c>
      <c r="F13" s="416"/>
      <c r="G13" s="424">
        <v>0.9</v>
      </c>
      <c r="H13" s="384"/>
      <c r="I13" s="384">
        <v>1.8</v>
      </c>
      <c r="J13" s="397"/>
      <c r="K13" s="406">
        <v>1.8</v>
      </c>
      <c r="L13" s="416"/>
      <c r="M13" s="424">
        <v>1.8</v>
      </c>
      <c r="N13" s="384"/>
      <c r="O13" s="384">
        <v>1.8</v>
      </c>
      <c r="P13" s="397"/>
      <c r="Q13" s="406">
        <v>1.8</v>
      </c>
      <c r="R13" s="416"/>
      <c r="S13" s="424">
        <v>1.8</v>
      </c>
      <c r="T13" s="384"/>
      <c r="U13" s="384">
        <v>0.9</v>
      </c>
      <c r="V13" s="384"/>
    </row>
    <row r="14" spans="2:22" ht="20.100000000000001" customHeight="1">
      <c r="B14" s="377"/>
      <c r="C14" s="385"/>
      <c r="D14" s="398"/>
      <c r="E14" s="407"/>
      <c r="F14" s="417"/>
      <c r="G14" s="425"/>
      <c r="H14" s="385"/>
      <c r="I14" s="385"/>
      <c r="J14" s="398"/>
      <c r="K14" s="407"/>
      <c r="L14" s="417"/>
      <c r="M14" s="425"/>
      <c r="N14" s="385"/>
      <c r="O14" s="385"/>
      <c r="P14" s="398"/>
      <c r="Q14" s="407"/>
      <c r="R14" s="417"/>
      <c r="S14" s="425"/>
      <c r="T14" s="385"/>
      <c r="U14" s="385"/>
      <c r="V14" s="385"/>
    </row>
    <row r="15" spans="2:22" ht="20.100000000000001" customHeight="1">
      <c r="B15" s="377"/>
      <c r="C15" s="386">
        <v>0</v>
      </c>
      <c r="D15" s="391"/>
      <c r="E15" s="408">
        <v>0</v>
      </c>
      <c r="F15" s="418"/>
      <c r="G15" s="426">
        <v>0.45</v>
      </c>
      <c r="H15" s="386"/>
      <c r="I15" s="386">
        <v>0.9</v>
      </c>
      <c r="J15" s="391"/>
      <c r="K15" s="408">
        <v>0.9</v>
      </c>
      <c r="L15" s="418"/>
      <c r="M15" s="426">
        <v>0.9</v>
      </c>
      <c r="N15" s="386"/>
      <c r="O15" s="386">
        <v>0.9</v>
      </c>
      <c r="P15" s="391"/>
      <c r="Q15" s="408">
        <v>0.9</v>
      </c>
      <c r="R15" s="418"/>
      <c r="S15" s="426">
        <v>0.9</v>
      </c>
      <c r="T15" s="386"/>
      <c r="U15" s="386">
        <v>0.45</v>
      </c>
      <c r="V15" s="386"/>
    </row>
    <row r="16" spans="2:22" ht="20.100000000000001" customHeight="1">
      <c r="B16" s="377"/>
      <c r="C16" s="382"/>
      <c r="D16" s="396"/>
      <c r="E16" s="409"/>
      <c r="F16" s="419"/>
      <c r="G16" s="427"/>
      <c r="H16" s="382"/>
      <c r="I16" s="382"/>
      <c r="J16" s="396"/>
      <c r="K16" s="409"/>
      <c r="L16" s="419"/>
      <c r="M16" s="427"/>
      <c r="N16" s="382"/>
      <c r="O16" s="382"/>
      <c r="P16" s="396"/>
      <c r="Q16" s="409"/>
      <c r="R16" s="419"/>
      <c r="S16" s="427"/>
      <c r="T16" s="382"/>
      <c r="U16" s="382"/>
      <c r="V16" s="382"/>
    </row>
    <row r="17" spans="2:22" ht="20.100000000000001" customHeight="1">
      <c r="B17" s="377" t="s">
        <v>13</v>
      </c>
      <c r="C17" s="382">
        <v>0</v>
      </c>
      <c r="D17" s="396"/>
      <c r="E17" s="409">
        <v>0</v>
      </c>
      <c r="F17" s="419"/>
      <c r="G17" s="427">
        <v>0</v>
      </c>
      <c r="H17" s="382"/>
      <c r="I17" s="382">
        <v>0</v>
      </c>
      <c r="J17" s="396"/>
      <c r="K17" s="409">
        <v>0</v>
      </c>
      <c r="L17" s="419"/>
      <c r="M17" s="427">
        <v>0</v>
      </c>
      <c r="N17" s="382"/>
      <c r="O17" s="382">
        <v>0</v>
      </c>
      <c r="P17" s="396"/>
      <c r="Q17" s="409">
        <v>0</v>
      </c>
      <c r="R17" s="419"/>
      <c r="S17" s="427">
        <v>0</v>
      </c>
      <c r="T17" s="382"/>
      <c r="U17" s="382">
        <v>0</v>
      </c>
      <c r="V17" s="382"/>
    </row>
    <row r="18" spans="2:22" ht="20.100000000000001" customHeight="1">
      <c r="B18" s="377"/>
      <c r="C18" s="383"/>
      <c r="D18" s="388"/>
      <c r="E18" s="410"/>
      <c r="F18" s="420"/>
      <c r="G18" s="428"/>
      <c r="H18" s="383"/>
      <c r="I18" s="383"/>
      <c r="J18" s="388"/>
      <c r="K18" s="410"/>
      <c r="L18" s="420"/>
      <c r="M18" s="428"/>
      <c r="N18" s="383"/>
      <c r="O18" s="383"/>
      <c r="P18" s="388"/>
      <c r="Q18" s="410"/>
      <c r="R18" s="420"/>
      <c r="S18" s="428"/>
      <c r="T18" s="383"/>
      <c r="U18" s="383"/>
      <c r="V18" s="383"/>
    </row>
    <row r="19" spans="2:22" ht="20.100000000000001" customHeight="1">
      <c r="B19" s="377"/>
      <c r="C19" s="384">
        <v>0</v>
      </c>
      <c r="D19" s="397"/>
      <c r="E19" s="406">
        <v>0</v>
      </c>
      <c r="F19" s="416"/>
      <c r="G19" s="424">
        <v>0</v>
      </c>
      <c r="H19" s="384"/>
      <c r="I19" s="384">
        <v>0</v>
      </c>
      <c r="J19" s="397"/>
      <c r="K19" s="406">
        <v>0</v>
      </c>
      <c r="L19" s="416"/>
      <c r="M19" s="424">
        <v>0</v>
      </c>
      <c r="N19" s="384"/>
      <c r="O19" s="384">
        <v>0</v>
      </c>
      <c r="P19" s="397"/>
      <c r="Q19" s="406">
        <v>0</v>
      </c>
      <c r="R19" s="416"/>
      <c r="S19" s="424">
        <v>0</v>
      </c>
      <c r="T19" s="384"/>
      <c r="U19" s="384">
        <v>0</v>
      </c>
      <c r="V19" s="384"/>
    </row>
    <row r="20" spans="2:22" ht="20.100000000000001" customHeight="1">
      <c r="B20" s="377"/>
      <c r="C20" s="385"/>
      <c r="D20" s="398"/>
      <c r="E20" s="407"/>
      <c r="F20" s="417"/>
      <c r="G20" s="425"/>
      <c r="H20" s="385"/>
      <c r="I20" s="385"/>
      <c r="J20" s="398"/>
      <c r="K20" s="407"/>
      <c r="L20" s="417"/>
      <c r="M20" s="425"/>
      <c r="N20" s="385"/>
      <c r="O20" s="385"/>
      <c r="P20" s="398"/>
      <c r="Q20" s="407"/>
      <c r="R20" s="417"/>
      <c r="S20" s="425"/>
      <c r="T20" s="385"/>
      <c r="U20" s="385"/>
      <c r="V20" s="385"/>
    </row>
    <row r="21" spans="2:22" ht="20.100000000000001" customHeight="1">
      <c r="B21" s="377"/>
      <c r="C21" s="386">
        <v>0</v>
      </c>
      <c r="D21" s="391"/>
      <c r="E21" s="408">
        <v>0</v>
      </c>
      <c r="F21" s="418"/>
      <c r="G21" s="426">
        <v>0</v>
      </c>
      <c r="H21" s="386"/>
      <c r="I21" s="386">
        <v>0</v>
      </c>
      <c r="J21" s="391"/>
      <c r="K21" s="408">
        <v>0</v>
      </c>
      <c r="L21" s="418"/>
      <c r="M21" s="426">
        <v>0</v>
      </c>
      <c r="N21" s="386"/>
      <c r="O21" s="386">
        <v>0</v>
      </c>
      <c r="P21" s="391"/>
      <c r="Q21" s="408">
        <v>0</v>
      </c>
      <c r="R21" s="418"/>
      <c r="S21" s="426">
        <v>0</v>
      </c>
      <c r="T21" s="386"/>
      <c r="U21" s="386">
        <v>0</v>
      </c>
      <c r="V21" s="386"/>
    </row>
    <row r="22" spans="2:22" ht="20.100000000000001" customHeight="1">
      <c r="B22" s="377"/>
      <c r="C22" s="382"/>
      <c r="D22" s="396"/>
      <c r="E22" s="409"/>
      <c r="F22" s="419"/>
      <c r="G22" s="427"/>
      <c r="H22" s="382"/>
      <c r="I22" s="382"/>
      <c r="J22" s="396"/>
      <c r="K22" s="409"/>
      <c r="L22" s="419"/>
      <c r="M22" s="427"/>
      <c r="N22" s="382"/>
      <c r="O22" s="382"/>
      <c r="P22" s="396"/>
      <c r="Q22" s="409"/>
      <c r="R22" s="419"/>
      <c r="S22" s="427"/>
      <c r="T22" s="382"/>
      <c r="U22" s="382"/>
      <c r="V22" s="382"/>
    </row>
    <row r="23" spans="2:22" ht="20.100000000000001" customHeight="1">
      <c r="B23" s="378"/>
      <c r="C23" s="387"/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387"/>
      <c r="T23" s="387"/>
      <c r="U23" s="387"/>
      <c r="V23" s="387"/>
    </row>
    <row r="24" spans="2:22" ht="20.100000000000001" customHeight="1">
      <c r="B24" s="374" t="s">
        <v>21</v>
      </c>
      <c r="V24" s="468" t="s">
        <v>28</v>
      </c>
    </row>
    <row r="25" spans="2:22" ht="20.100000000000001" customHeight="1">
      <c r="B25" s="376"/>
      <c r="C25" s="381">
        <v>2</v>
      </c>
      <c r="D25" s="395"/>
      <c r="E25" s="395"/>
      <c r="F25" s="395"/>
      <c r="G25" s="395"/>
      <c r="H25" s="436"/>
      <c r="I25" s="381">
        <v>3</v>
      </c>
      <c r="J25" s="395"/>
      <c r="K25" s="395"/>
      <c r="L25" s="395"/>
      <c r="M25" s="395"/>
      <c r="N25" s="436"/>
      <c r="O25" s="381">
        <v>4</v>
      </c>
      <c r="P25" s="395"/>
      <c r="Q25" s="395"/>
      <c r="R25" s="395"/>
      <c r="S25" s="395"/>
      <c r="T25" s="436"/>
      <c r="U25" s="377">
        <v>5</v>
      </c>
      <c r="V25" s="377"/>
    </row>
    <row r="26" spans="2:22" ht="20.100000000000001" customHeight="1">
      <c r="B26" s="377" t="s">
        <v>15</v>
      </c>
      <c r="C26" s="388">
        <v>7.0000000000000009</v>
      </c>
      <c r="D26" s="399"/>
      <c r="E26" s="404">
        <v>0</v>
      </c>
      <c r="F26" s="399"/>
      <c r="G26" s="404">
        <v>45</v>
      </c>
      <c r="H26" s="428"/>
      <c r="I26" s="388">
        <v>45</v>
      </c>
      <c r="J26" s="399"/>
      <c r="K26" s="404"/>
      <c r="L26" s="399"/>
      <c r="M26" s="404"/>
      <c r="N26" s="428"/>
      <c r="O26" s="388"/>
      <c r="P26" s="399"/>
      <c r="Q26" s="404"/>
      <c r="R26" s="399"/>
      <c r="S26" s="404"/>
      <c r="T26" s="428"/>
      <c r="U26" s="388"/>
      <c r="V26" s="428"/>
    </row>
    <row r="27" spans="2:22" ht="20.100000000000001" customHeight="1">
      <c r="B27" s="377"/>
      <c r="C27" s="389">
        <v>0</v>
      </c>
      <c r="D27" s="400"/>
      <c r="E27" s="405">
        <v>0</v>
      </c>
      <c r="F27" s="400"/>
      <c r="G27" s="405">
        <v>0</v>
      </c>
      <c r="H27" s="435"/>
      <c r="I27" s="389">
        <v>0</v>
      </c>
      <c r="J27" s="400"/>
      <c r="K27" s="405"/>
      <c r="L27" s="400"/>
      <c r="M27" s="405"/>
      <c r="N27" s="435"/>
      <c r="O27" s="389"/>
      <c r="P27" s="400"/>
      <c r="Q27" s="405"/>
      <c r="R27" s="400"/>
      <c r="S27" s="405"/>
      <c r="T27" s="435"/>
      <c r="U27" s="389"/>
      <c r="V27" s="435"/>
    </row>
    <row r="28" spans="2:22" ht="20.100000000000001" customHeight="1">
      <c r="B28" s="377"/>
      <c r="C28" s="390">
        <v>0</v>
      </c>
      <c r="D28" s="401"/>
      <c r="E28" s="411">
        <v>0</v>
      </c>
      <c r="F28" s="401"/>
      <c r="G28" s="492">
        <v>90</v>
      </c>
      <c r="H28" s="497"/>
      <c r="I28" s="390">
        <v>135</v>
      </c>
      <c r="J28" s="401"/>
      <c r="K28" s="411">
        <v>90</v>
      </c>
      <c r="L28" s="401"/>
      <c r="M28" s="411">
        <v>90</v>
      </c>
      <c r="N28" s="434"/>
      <c r="O28" s="390">
        <v>45</v>
      </c>
      <c r="P28" s="401"/>
      <c r="Q28" s="411"/>
      <c r="R28" s="401"/>
      <c r="S28" s="411"/>
      <c r="T28" s="434"/>
      <c r="U28" s="390"/>
      <c r="V28" s="434"/>
    </row>
    <row r="29" spans="2:22" ht="20.100000000000001" customHeight="1">
      <c r="B29" s="377"/>
      <c r="C29" s="389">
        <v>0</v>
      </c>
      <c r="D29" s="400"/>
      <c r="E29" s="405">
        <v>0</v>
      </c>
      <c r="F29" s="400"/>
      <c r="G29" s="493">
        <v>0</v>
      </c>
      <c r="H29" s="498"/>
      <c r="I29" s="389">
        <v>0</v>
      </c>
      <c r="J29" s="400"/>
      <c r="K29" s="405">
        <v>0</v>
      </c>
      <c r="L29" s="400"/>
      <c r="M29" s="405">
        <v>0</v>
      </c>
      <c r="N29" s="435"/>
      <c r="O29" s="389">
        <v>0</v>
      </c>
      <c r="P29" s="400"/>
      <c r="Q29" s="405"/>
      <c r="R29" s="400"/>
      <c r="S29" s="405"/>
      <c r="T29" s="435"/>
      <c r="U29" s="389"/>
      <c r="V29" s="435"/>
    </row>
    <row r="30" spans="2:22" ht="20.100000000000001" customHeight="1">
      <c r="B30" s="377"/>
      <c r="C30" s="390">
        <v>0</v>
      </c>
      <c r="D30" s="401"/>
      <c r="E30" s="411">
        <v>0</v>
      </c>
      <c r="F30" s="401"/>
      <c r="G30" s="492">
        <v>90</v>
      </c>
      <c r="H30" s="497"/>
      <c r="I30" s="504">
        <v>180</v>
      </c>
      <c r="J30" s="506"/>
      <c r="K30" s="492">
        <v>180</v>
      </c>
      <c r="L30" s="506"/>
      <c r="M30" s="492">
        <v>180</v>
      </c>
      <c r="N30" s="497"/>
      <c r="O30" s="504">
        <v>135</v>
      </c>
      <c r="P30" s="506"/>
      <c r="Q30" s="492">
        <v>90</v>
      </c>
      <c r="R30" s="506"/>
      <c r="S30" s="411">
        <v>90</v>
      </c>
      <c r="T30" s="434"/>
      <c r="U30" s="390">
        <v>45</v>
      </c>
      <c r="V30" s="434"/>
    </row>
    <row r="31" spans="2:22" ht="20.100000000000001" customHeight="1">
      <c r="B31" s="377"/>
      <c r="C31" s="391">
        <v>0</v>
      </c>
      <c r="D31" s="402"/>
      <c r="E31" s="412">
        <v>0</v>
      </c>
      <c r="F31" s="402"/>
      <c r="G31" s="494">
        <v>0</v>
      </c>
      <c r="H31" s="499"/>
      <c r="I31" s="505">
        <v>0</v>
      </c>
      <c r="J31" s="507"/>
      <c r="K31" s="494">
        <v>0</v>
      </c>
      <c r="L31" s="507"/>
      <c r="M31" s="494">
        <v>0</v>
      </c>
      <c r="N31" s="499"/>
      <c r="O31" s="505">
        <v>0</v>
      </c>
      <c r="P31" s="507"/>
      <c r="Q31" s="494">
        <v>0</v>
      </c>
      <c r="R31" s="507"/>
      <c r="S31" s="412">
        <v>0</v>
      </c>
      <c r="T31" s="426"/>
      <c r="U31" s="391">
        <v>0</v>
      </c>
      <c r="V31" s="426"/>
    </row>
    <row r="32" spans="2:22" ht="20.100000000000001" customHeight="1">
      <c r="B32" s="377" t="s">
        <v>9</v>
      </c>
      <c r="C32" s="383">
        <v>0</v>
      </c>
      <c r="D32" s="388"/>
      <c r="E32" s="410">
        <v>0</v>
      </c>
      <c r="F32" s="420"/>
      <c r="G32" s="495">
        <v>90</v>
      </c>
      <c r="H32" s="500"/>
      <c r="I32" s="500">
        <v>180</v>
      </c>
      <c r="J32" s="508"/>
      <c r="K32" s="511">
        <v>180</v>
      </c>
      <c r="L32" s="515"/>
      <c r="M32" s="495">
        <v>180</v>
      </c>
      <c r="N32" s="500"/>
      <c r="O32" s="500">
        <v>180</v>
      </c>
      <c r="P32" s="508"/>
      <c r="Q32" s="511">
        <v>180</v>
      </c>
      <c r="R32" s="515"/>
      <c r="S32" s="428">
        <v>180</v>
      </c>
      <c r="T32" s="383"/>
      <c r="U32" s="383">
        <v>90</v>
      </c>
      <c r="V32" s="383"/>
    </row>
    <row r="33" spans="2:46" ht="20.100000000000001" customHeight="1">
      <c r="B33" s="377"/>
      <c r="C33" s="392">
        <v>0</v>
      </c>
      <c r="D33" s="403"/>
      <c r="E33" s="413">
        <v>0</v>
      </c>
      <c r="F33" s="421"/>
      <c r="G33" s="496">
        <v>0</v>
      </c>
      <c r="H33" s="501"/>
      <c r="I33" s="501">
        <v>0</v>
      </c>
      <c r="J33" s="509"/>
      <c r="K33" s="512">
        <v>0</v>
      </c>
      <c r="L33" s="516"/>
      <c r="M33" s="496">
        <v>0</v>
      </c>
      <c r="N33" s="501"/>
      <c r="O33" s="501">
        <v>0</v>
      </c>
      <c r="P33" s="509"/>
      <c r="Q33" s="512">
        <v>0</v>
      </c>
      <c r="R33" s="516"/>
      <c r="S33" s="431">
        <v>0</v>
      </c>
      <c r="T33" s="392"/>
      <c r="U33" s="392">
        <v>0</v>
      </c>
      <c r="V33" s="392"/>
    </row>
    <row r="34" spans="2:46" ht="20.100000000000001" customHeight="1">
      <c r="B34" s="377"/>
      <c r="C34" s="393">
        <v>0</v>
      </c>
      <c r="D34" s="390"/>
      <c r="E34" s="414">
        <v>0</v>
      </c>
      <c r="F34" s="422"/>
      <c r="G34" s="497">
        <v>90</v>
      </c>
      <c r="H34" s="502"/>
      <c r="I34" s="502">
        <v>180</v>
      </c>
      <c r="J34" s="504"/>
      <c r="K34" s="513">
        <v>180</v>
      </c>
      <c r="L34" s="517"/>
      <c r="M34" s="497">
        <v>180</v>
      </c>
      <c r="N34" s="502"/>
      <c r="O34" s="502">
        <v>180</v>
      </c>
      <c r="P34" s="504"/>
      <c r="Q34" s="513">
        <v>180</v>
      </c>
      <c r="R34" s="517"/>
      <c r="S34" s="434">
        <v>180</v>
      </c>
      <c r="T34" s="393"/>
      <c r="U34" s="393">
        <v>90</v>
      </c>
      <c r="V34" s="393"/>
    </row>
    <row r="35" spans="2:46" ht="20.100000000000001" customHeight="1">
      <c r="B35" s="377"/>
      <c r="C35" s="394">
        <v>0</v>
      </c>
      <c r="D35" s="389"/>
      <c r="E35" s="415">
        <v>0</v>
      </c>
      <c r="F35" s="423"/>
      <c r="G35" s="498">
        <v>0</v>
      </c>
      <c r="H35" s="503"/>
      <c r="I35" s="503">
        <v>0</v>
      </c>
      <c r="J35" s="510"/>
      <c r="K35" s="514">
        <v>0</v>
      </c>
      <c r="L35" s="518"/>
      <c r="M35" s="498">
        <v>0</v>
      </c>
      <c r="N35" s="503"/>
      <c r="O35" s="503">
        <v>0</v>
      </c>
      <c r="P35" s="510"/>
      <c r="Q35" s="514">
        <v>0</v>
      </c>
      <c r="R35" s="518"/>
      <c r="S35" s="435">
        <v>0</v>
      </c>
      <c r="T35" s="394"/>
      <c r="U35" s="394">
        <v>0</v>
      </c>
      <c r="V35" s="394"/>
    </row>
    <row r="36" spans="2:46" ht="20.100000000000001" customHeight="1">
      <c r="B36" s="377"/>
      <c r="C36" s="392">
        <v>0</v>
      </c>
      <c r="D36" s="403"/>
      <c r="E36" s="413">
        <v>0</v>
      </c>
      <c r="F36" s="421"/>
      <c r="G36" s="496">
        <v>45</v>
      </c>
      <c r="H36" s="501"/>
      <c r="I36" s="501">
        <v>90</v>
      </c>
      <c r="J36" s="509"/>
      <c r="K36" s="512">
        <v>90</v>
      </c>
      <c r="L36" s="516"/>
      <c r="M36" s="496">
        <v>90</v>
      </c>
      <c r="N36" s="501"/>
      <c r="O36" s="501">
        <v>90</v>
      </c>
      <c r="P36" s="509"/>
      <c r="Q36" s="512">
        <v>90</v>
      </c>
      <c r="R36" s="516"/>
      <c r="S36" s="431">
        <v>90</v>
      </c>
      <c r="T36" s="392"/>
      <c r="U36" s="392">
        <v>45</v>
      </c>
      <c r="V36" s="392"/>
    </row>
    <row r="37" spans="2:46" ht="20.100000000000001" customHeight="1">
      <c r="B37" s="377"/>
      <c r="C37" s="386">
        <v>0</v>
      </c>
      <c r="D37" s="391"/>
      <c r="E37" s="408">
        <v>0</v>
      </c>
      <c r="F37" s="418"/>
      <c r="G37" s="426">
        <v>0</v>
      </c>
      <c r="H37" s="386"/>
      <c r="I37" s="386">
        <v>0</v>
      </c>
      <c r="J37" s="391"/>
      <c r="K37" s="408">
        <v>0</v>
      </c>
      <c r="L37" s="418"/>
      <c r="M37" s="426">
        <v>0</v>
      </c>
      <c r="N37" s="386"/>
      <c r="O37" s="386">
        <v>0</v>
      </c>
      <c r="P37" s="391"/>
      <c r="Q37" s="408">
        <v>0</v>
      </c>
      <c r="R37" s="418"/>
      <c r="S37" s="426">
        <v>0</v>
      </c>
      <c r="T37" s="386"/>
      <c r="U37" s="386">
        <v>0</v>
      </c>
      <c r="V37" s="386"/>
    </row>
    <row r="38" spans="2:46" ht="20.100000000000001" customHeight="1">
      <c r="B38" s="377" t="s">
        <v>13</v>
      </c>
      <c r="C38" s="383">
        <v>0</v>
      </c>
      <c r="D38" s="388"/>
      <c r="E38" s="410">
        <v>0</v>
      </c>
      <c r="F38" s="420"/>
      <c r="G38" s="428">
        <v>0</v>
      </c>
      <c r="H38" s="383"/>
      <c r="I38" s="383">
        <v>0</v>
      </c>
      <c r="J38" s="388"/>
      <c r="K38" s="410">
        <v>0</v>
      </c>
      <c r="L38" s="420"/>
      <c r="M38" s="428">
        <v>0</v>
      </c>
      <c r="N38" s="383"/>
      <c r="O38" s="383">
        <v>0</v>
      </c>
      <c r="P38" s="388"/>
      <c r="Q38" s="410">
        <v>0</v>
      </c>
      <c r="R38" s="420"/>
      <c r="S38" s="428">
        <v>0</v>
      </c>
      <c r="T38" s="383"/>
      <c r="U38" s="383">
        <v>0</v>
      </c>
      <c r="V38" s="383"/>
    </row>
    <row r="39" spans="2:46" ht="20.100000000000001" customHeight="1">
      <c r="B39" s="377"/>
      <c r="C39" s="392">
        <v>0</v>
      </c>
      <c r="D39" s="403"/>
      <c r="E39" s="413">
        <v>0</v>
      </c>
      <c r="F39" s="421"/>
      <c r="G39" s="431">
        <v>0</v>
      </c>
      <c r="H39" s="392"/>
      <c r="I39" s="392">
        <v>0</v>
      </c>
      <c r="J39" s="403"/>
      <c r="K39" s="413">
        <v>0</v>
      </c>
      <c r="L39" s="421"/>
      <c r="M39" s="431">
        <v>0</v>
      </c>
      <c r="N39" s="392"/>
      <c r="O39" s="392">
        <v>0</v>
      </c>
      <c r="P39" s="403"/>
      <c r="Q39" s="413">
        <v>0</v>
      </c>
      <c r="R39" s="421"/>
      <c r="S39" s="431">
        <v>0</v>
      </c>
      <c r="T39" s="392"/>
      <c r="U39" s="392">
        <v>0</v>
      </c>
      <c r="V39" s="392"/>
    </row>
    <row r="40" spans="2:46" ht="20.100000000000001" customHeight="1">
      <c r="B40" s="377"/>
      <c r="C40" s="393">
        <v>0</v>
      </c>
      <c r="D40" s="390"/>
      <c r="E40" s="414">
        <v>0</v>
      </c>
      <c r="F40" s="422"/>
      <c r="G40" s="434">
        <v>0</v>
      </c>
      <c r="H40" s="393"/>
      <c r="I40" s="393">
        <v>0</v>
      </c>
      <c r="J40" s="390"/>
      <c r="K40" s="414">
        <v>0</v>
      </c>
      <c r="L40" s="422"/>
      <c r="M40" s="434">
        <v>0</v>
      </c>
      <c r="N40" s="393"/>
      <c r="O40" s="393">
        <v>0</v>
      </c>
      <c r="P40" s="390"/>
      <c r="Q40" s="414">
        <v>0</v>
      </c>
      <c r="R40" s="422"/>
      <c r="S40" s="434">
        <v>0</v>
      </c>
      <c r="T40" s="393"/>
      <c r="U40" s="393">
        <v>0</v>
      </c>
      <c r="V40" s="393"/>
    </row>
    <row r="41" spans="2:46" ht="20.100000000000001" customHeight="1">
      <c r="B41" s="377"/>
      <c r="C41" s="394">
        <v>0</v>
      </c>
      <c r="D41" s="389"/>
      <c r="E41" s="415">
        <v>0</v>
      </c>
      <c r="F41" s="423"/>
      <c r="G41" s="435">
        <v>0</v>
      </c>
      <c r="H41" s="394"/>
      <c r="I41" s="394">
        <v>0</v>
      </c>
      <c r="J41" s="389"/>
      <c r="K41" s="415">
        <v>0</v>
      </c>
      <c r="L41" s="423"/>
      <c r="M41" s="435">
        <v>0</v>
      </c>
      <c r="N41" s="394"/>
      <c r="O41" s="394">
        <v>0</v>
      </c>
      <c r="P41" s="389"/>
      <c r="Q41" s="415">
        <v>0</v>
      </c>
      <c r="R41" s="423"/>
      <c r="S41" s="435">
        <v>0</v>
      </c>
      <c r="T41" s="394"/>
      <c r="U41" s="394">
        <v>0</v>
      </c>
      <c r="V41" s="394"/>
    </row>
    <row r="42" spans="2:46" ht="20.100000000000001" customHeight="1">
      <c r="B42" s="377"/>
      <c r="C42" s="392">
        <v>0</v>
      </c>
      <c r="D42" s="403"/>
      <c r="E42" s="413">
        <v>0</v>
      </c>
      <c r="F42" s="421"/>
      <c r="G42" s="431">
        <v>0</v>
      </c>
      <c r="H42" s="392"/>
      <c r="I42" s="392">
        <v>0</v>
      </c>
      <c r="J42" s="403"/>
      <c r="K42" s="413">
        <v>0</v>
      </c>
      <c r="L42" s="421"/>
      <c r="M42" s="431">
        <v>0</v>
      </c>
      <c r="N42" s="392"/>
      <c r="O42" s="392">
        <v>0</v>
      </c>
      <c r="P42" s="403"/>
      <c r="Q42" s="413">
        <v>0</v>
      </c>
      <c r="R42" s="421"/>
      <c r="S42" s="431">
        <v>0</v>
      </c>
      <c r="T42" s="392"/>
      <c r="U42" s="392">
        <v>0</v>
      </c>
      <c r="V42" s="392"/>
    </row>
    <row r="43" spans="2:46" ht="20.100000000000001" customHeight="1">
      <c r="B43" s="377"/>
      <c r="C43" s="386">
        <v>0</v>
      </c>
      <c r="D43" s="391"/>
      <c r="E43" s="408">
        <v>0</v>
      </c>
      <c r="F43" s="418"/>
      <c r="G43" s="426">
        <v>0</v>
      </c>
      <c r="H43" s="386"/>
      <c r="I43" s="386">
        <v>0</v>
      </c>
      <c r="J43" s="391"/>
      <c r="K43" s="408">
        <v>0</v>
      </c>
      <c r="L43" s="418"/>
      <c r="M43" s="426">
        <v>0</v>
      </c>
      <c r="N43" s="386"/>
      <c r="O43" s="386">
        <v>0</v>
      </c>
      <c r="P43" s="391"/>
      <c r="Q43" s="408">
        <v>0</v>
      </c>
      <c r="R43" s="418"/>
      <c r="S43" s="426">
        <v>0</v>
      </c>
      <c r="T43" s="386"/>
      <c r="U43" s="386">
        <v>0</v>
      </c>
      <c r="V43" s="386"/>
      <c r="W43" s="470"/>
    </row>
    <row r="44" spans="2:46" ht="20.100000000000001" customHeight="1">
      <c r="B44" s="378"/>
      <c r="C44" s="387"/>
      <c r="D44" s="387"/>
      <c r="E44" s="387"/>
      <c r="F44" s="387"/>
      <c r="G44" s="387"/>
      <c r="H44" s="387"/>
      <c r="I44" s="387"/>
      <c r="J44" s="387"/>
      <c r="K44" s="387"/>
      <c r="L44" s="387"/>
      <c r="M44" s="387"/>
      <c r="N44" s="387"/>
      <c r="O44" s="387"/>
      <c r="P44" s="387"/>
      <c r="Q44" s="387"/>
      <c r="R44" s="461" t="s">
        <v>30</v>
      </c>
      <c r="S44" s="387"/>
      <c r="T44" s="463" t="s">
        <v>36</v>
      </c>
      <c r="U44" s="464">
        <v>4687</v>
      </c>
      <c r="V44" s="464"/>
      <c r="W44" s="471"/>
    </row>
    <row r="45" spans="2:46" ht="20.100000000000001" customHeight="1">
      <c r="B45" s="378"/>
      <c r="C45" s="387"/>
      <c r="D45" s="387"/>
      <c r="E45" s="387"/>
      <c r="F45" s="387"/>
      <c r="G45" s="387"/>
      <c r="H45" s="387"/>
      <c r="I45" s="387"/>
      <c r="J45" s="387"/>
      <c r="K45" s="387"/>
      <c r="L45" s="387"/>
      <c r="M45" s="387"/>
      <c r="N45" s="387"/>
      <c r="O45" s="387"/>
      <c r="P45" s="387"/>
      <c r="Q45" s="387"/>
      <c r="R45" s="461" t="s">
        <v>37</v>
      </c>
      <c r="S45" s="387"/>
      <c r="T45" s="387" t="s">
        <v>36</v>
      </c>
      <c r="U45" s="465">
        <v>0</v>
      </c>
      <c r="V45" s="465"/>
      <c r="W45" s="471"/>
    </row>
    <row r="46" spans="2:46" ht="20.100000000000001" customHeight="1">
      <c r="B46" s="378"/>
      <c r="C46" s="387"/>
      <c r="D46" s="387"/>
      <c r="E46" s="387"/>
      <c r="F46" s="387"/>
      <c r="G46" s="387"/>
      <c r="H46" s="387"/>
      <c r="I46" s="387"/>
      <c r="J46" s="387"/>
      <c r="K46" s="387"/>
      <c r="L46" s="387"/>
      <c r="M46" s="387"/>
      <c r="N46" s="387"/>
      <c r="O46" s="387"/>
      <c r="P46" s="519"/>
      <c r="Q46" s="387"/>
      <c r="R46" s="387"/>
      <c r="S46" s="387"/>
      <c r="T46" s="387"/>
      <c r="U46" s="466"/>
      <c r="V46" s="466"/>
    </row>
    <row r="47" spans="2:46" ht="20.100000000000001" customHeight="1">
      <c r="B47" s="374" t="s">
        <v>1</v>
      </c>
      <c r="U47" s="467"/>
      <c r="V47" s="462"/>
    </row>
    <row r="48" spans="2:46" ht="20.100000000000001" customHeight="1">
      <c r="B48" s="380">
        <v>80.52</v>
      </c>
      <c r="C48" s="380"/>
      <c r="D48" s="380"/>
      <c r="E48" s="380"/>
      <c r="F48" s="380"/>
      <c r="G48" s="380"/>
      <c r="H48" s="380"/>
      <c r="I48" s="380"/>
      <c r="J48" s="380"/>
      <c r="K48" s="380"/>
      <c r="L48" s="380"/>
      <c r="M48" s="380"/>
      <c r="N48" s="380"/>
      <c r="O48" s="380"/>
      <c r="P48" s="380"/>
      <c r="Q48" s="380"/>
      <c r="R48" s="380"/>
      <c r="S48" s="380"/>
      <c r="T48" s="380"/>
      <c r="U48" s="380"/>
      <c r="V48" s="469"/>
      <c r="Z48" s="380"/>
      <c r="AA48" s="380"/>
      <c r="AB48" s="380"/>
      <c r="AC48" s="380"/>
      <c r="AD48" s="380"/>
      <c r="AE48" s="380"/>
      <c r="AF48" s="380"/>
      <c r="AG48" s="380"/>
      <c r="AH48" s="380"/>
      <c r="AI48" s="380"/>
      <c r="AJ48" s="380"/>
      <c r="AK48" s="380"/>
      <c r="AL48" s="380"/>
      <c r="AM48" s="380"/>
      <c r="AN48" s="380"/>
      <c r="AO48" s="380"/>
      <c r="AP48" s="380"/>
      <c r="AQ48" s="380"/>
      <c r="AR48" s="380"/>
      <c r="AS48" s="380"/>
      <c r="AT48" s="469"/>
    </row>
    <row r="49" spans="2:46" ht="20.100000000000001" customHeight="1">
      <c r="B49" s="380"/>
      <c r="C49" s="380"/>
      <c r="D49" s="380"/>
      <c r="E49" s="380"/>
      <c r="F49" s="380"/>
      <c r="G49" s="380"/>
      <c r="H49" s="380"/>
      <c r="I49" s="380"/>
      <c r="J49" s="380"/>
      <c r="K49" s="380"/>
      <c r="L49" s="380"/>
      <c r="M49" s="380"/>
      <c r="N49" s="380"/>
      <c r="O49" s="380"/>
      <c r="P49" s="380"/>
      <c r="Q49" s="380"/>
      <c r="R49" s="380"/>
      <c r="S49" s="380"/>
      <c r="T49" s="380"/>
      <c r="U49" s="380"/>
      <c r="V49" s="469"/>
      <c r="Z49" s="380"/>
      <c r="AA49" s="380"/>
      <c r="AB49" s="380"/>
      <c r="AC49" s="380"/>
      <c r="AD49" s="380"/>
      <c r="AE49" s="380"/>
      <c r="AF49" s="380"/>
      <c r="AG49" s="380"/>
      <c r="AH49" s="380"/>
      <c r="AI49" s="380"/>
      <c r="AJ49" s="380"/>
      <c r="AK49" s="380"/>
      <c r="AL49" s="380"/>
      <c r="AM49" s="380"/>
      <c r="AN49" s="380"/>
      <c r="AO49" s="380"/>
      <c r="AP49" s="380"/>
      <c r="AQ49" s="380"/>
      <c r="AR49" s="380"/>
      <c r="AS49" s="380"/>
      <c r="AT49" s="469"/>
    </row>
    <row r="50" spans="2:46" ht="20.100000000000001" customHeight="1">
      <c r="B50" s="380"/>
      <c r="C50" s="380"/>
      <c r="D50" s="380">
        <v>80.52</v>
      </c>
      <c r="E50" s="380"/>
      <c r="F50" s="380">
        <v>80.52</v>
      </c>
      <c r="G50" s="380"/>
      <c r="H50" s="380">
        <v>79</v>
      </c>
      <c r="I50" s="380"/>
      <c r="J50" s="380"/>
      <c r="K50" s="380"/>
      <c r="L50" s="380"/>
      <c r="M50" s="380"/>
      <c r="N50" s="380"/>
      <c r="O50" s="380"/>
      <c r="P50" s="380"/>
      <c r="Q50" s="380"/>
      <c r="R50" s="380"/>
      <c r="S50" s="380"/>
      <c r="T50" s="380"/>
      <c r="U50" s="380"/>
      <c r="V50" s="469"/>
      <c r="Z50" s="380"/>
      <c r="AA50" s="380"/>
      <c r="AB50" s="380"/>
      <c r="AC50" s="380"/>
      <c r="AD50" s="380"/>
      <c r="AE50" s="380"/>
      <c r="AF50" s="380"/>
      <c r="AG50" s="380"/>
      <c r="AH50" s="380"/>
      <c r="AI50" s="380"/>
      <c r="AJ50" s="380"/>
      <c r="AK50" s="380"/>
      <c r="AL50" s="380"/>
      <c r="AM50" s="380"/>
      <c r="AN50" s="380"/>
      <c r="AO50" s="380"/>
      <c r="AP50" s="380"/>
      <c r="AQ50" s="380"/>
      <c r="AR50" s="380"/>
      <c r="AS50" s="380"/>
      <c r="AT50" s="469"/>
    </row>
    <row r="51" spans="2:46" ht="20.100000000000001" customHeight="1">
      <c r="B51" s="380"/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80"/>
      <c r="T51" s="380"/>
      <c r="U51" s="380"/>
      <c r="V51" s="469"/>
      <c r="Z51" s="380"/>
      <c r="AA51" s="380"/>
      <c r="AB51" s="380"/>
      <c r="AC51" s="380"/>
      <c r="AD51" s="380"/>
      <c r="AE51" s="380"/>
      <c r="AF51" s="380"/>
      <c r="AG51" s="380"/>
      <c r="AH51" s="380"/>
      <c r="AI51" s="380"/>
      <c r="AJ51" s="380"/>
      <c r="AK51" s="380"/>
      <c r="AL51" s="380"/>
      <c r="AM51" s="380"/>
      <c r="AN51" s="380"/>
      <c r="AO51" s="380"/>
      <c r="AP51" s="380"/>
      <c r="AQ51" s="380"/>
      <c r="AR51" s="380"/>
      <c r="AS51" s="380"/>
      <c r="AT51" s="469"/>
    </row>
    <row r="52" spans="2:46" ht="20.100000000000001" customHeight="1">
      <c r="B52" s="380"/>
      <c r="C52" s="380"/>
      <c r="D52" s="380">
        <v>80.599999999999994</v>
      </c>
      <c r="E52" s="380"/>
      <c r="F52" s="380">
        <v>82.1</v>
      </c>
      <c r="G52" s="380"/>
      <c r="H52" s="380">
        <v>79</v>
      </c>
      <c r="I52" s="380"/>
      <c r="J52" s="380">
        <v>79</v>
      </c>
      <c r="K52" s="380"/>
      <c r="L52" s="380">
        <v>79</v>
      </c>
      <c r="M52" s="380"/>
      <c r="N52" s="380">
        <v>79</v>
      </c>
      <c r="O52" s="380"/>
      <c r="P52" s="380"/>
      <c r="Q52" s="380"/>
      <c r="R52" s="380"/>
      <c r="S52" s="380"/>
      <c r="T52" s="380"/>
      <c r="U52" s="380"/>
      <c r="V52" s="469"/>
      <c r="Z52" s="380"/>
      <c r="AA52" s="380"/>
      <c r="AB52" s="380"/>
      <c r="AC52" s="380"/>
      <c r="AD52" s="380"/>
      <c r="AE52" s="380"/>
      <c r="AF52" s="380"/>
      <c r="AG52" s="380"/>
      <c r="AH52" s="380"/>
      <c r="AI52" s="380"/>
      <c r="AJ52" s="380"/>
      <c r="AK52" s="380"/>
      <c r="AL52" s="380"/>
      <c r="AM52" s="380"/>
      <c r="AN52" s="380"/>
      <c r="AO52" s="380"/>
      <c r="AP52" s="380"/>
      <c r="AQ52" s="380"/>
      <c r="AR52" s="380"/>
      <c r="AS52" s="380"/>
      <c r="AT52" s="469"/>
    </row>
    <row r="53" spans="2:46" ht="20.100000000000001" customHeight="1">
      <c r="B53" s="380"/>
      <c r="C53" s="380"/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380"/>
      <c r="O53" s="380"/>
      <c r="P53" s="380"/>
      <c r="Q53" s="380"/>
      <c r="R53" s="380"/>
      <c r="S53" s="380"/>
      <c r="T53" s="380"/>
      <c r="U53" s="380"/>
      <c r="V53" s="469"/>
      <c r="Z53" s="380"/>
      <c r="AA53" s="380"/>
      <c r="AB53" s="380"/>
      <c r="AC53" s="380"/>
      <c r="AD53" s="380"/>
      <c r="AE53" s="380"/>
      <c r="AF53" s="380"/>
      <c r="AG53" s="380"/>
      <c r="AH53" s="380"/>
      <c r="AI53" s="380"/>
      <c r="AJ53" s="380"/>
      <c r="AK53" s="380"/>
      <c r="AL53" s="380"/>
      <c r="AM53" s="380"/>
      <c r="AN53" s="380"/>
      <c r="AO53" s="380"/>
      <c r="AP53" s="380"/>
      <c r="AQ53" s="380"/>
      <c r="AR53" s="380"/>
      <c r="AS53" s="380"/>
      <c r="AT53" s="469"/>
    </row>
    <row r="54" spans="2:46" ht="20.100000000000001" customHeight="1">
      <c r="B54" s="380"/>
      <c r="C54" s="380"/>
      <c r="D54" s="380">
        <v>84.2</v>
      </c>
      <c r="E54" s="380"/>
      <c r="F54" s="380">
        <v>80.680000000000007</v>
      </c>
      <c r="G54" s="380"/>
      <c r="H54" s="380">
        <v>79</v>
      </c>
      <c r="I54" s="380"/>
      <c r="J54" s="380">
        <v>79</v>
      </c>
      <c r="K54" s="380"/>
      <c r="L54" s="380">
        <v>79</v>
      </c>
      <c r="M54" s="380"/>
      <c r="N54" s="380">
        <v>79</v>
      </c>
      <c r="O54" s="380"/>
      <c r="P54" s="380">
        <v>79</v>
      </c>
      <c r="Q54" s="380"/>
      <c r="R54" s="380">
        <v>79</v>
      </c>
      <c r="S54" s="380"/>
      <c r="T54" s="380">
        <v>79</v>
      </c>
      <c r="U54" s="380"/>
      <c r="V54" s="469"/>
      <c r="Z54" s="380"/>
      <c r="AA54" s="380"/>
      <c r="AB54" s="380"/>
      <c r="AC54" s="380"/>
      <c r="AD54" s="380"/>
      <c r="AE54" s="380"/>
      <c r="AF54" s="380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469"/>
    </row>
    <row r="55" spans="2:46" ht="20.100000000000001" customHeight="1">
      <c r="B55" s="380"/>
      <c r="C55" s="380"/>
      <c r="D55" s="380"/>
      <c r="E55" s="380"/>
      <c r="F55" s="380"/>
      <c r="G55" s="380"/>
      <c r="H55" s="380"/>
      <c r="I55" s="380"/>
      <c r="J55" s="380"/>
      <c r="K55" s="380"/>
      <c r="L55" s="380"/>
      <c r="M55" s="380"/>
      <c r="N55" s="380"/>
      <c r="O55" s="380"/>
      <c r="P55" s="380"/>
      <c r="Q55" s="380"/>
      <c r="R55" s="380"/>
      <c r="S55" s="380"/>
      <c r="T55" s="380"/>
      <c r="U55" s="380"/>
      <c r="V55" s="469"/>
      <c r="Z55" s="380"/>
      <c r="AA55" s="380"/>
      <c r="AB55" s="380"/>
      <c r="AC55" s="380"/>
      <c r="AD55" s="380"/>
      <c r="AE55" s="380"/>
      <c r="AF55" s="380"/>
      <c r="AG55" s="380"/>
      <c r="AH55" s="380"/>
      <c r="AI55" s="380"/>
      <c r="AJ55" s="380"/>
      <c r="AK55" s="380"/>
      <c r="AL55" s="380"/>
      <c r="AM55" s="380"/>
      <c r="AN55" s="380"/>
      <c r="AO55" s="380"/>
      <c r="AP55" s="380"/>
      <c r="AQ55" s="380"/>
      <c r="AR55" s="380"/>
      <c r="AS55" s="380"/>
      <c r="AT55" s="469"/>
    </row>
    <row r="56" spans="2:46" ht="20.100000000000001" customHeight="1">
      <c r="B56" s="380"/>
      <c r="C56" s="380"/>
      <c r="D56" s="380">
        <v>84.86</v>
      </c>
      <c r="E56" s="380"/>
      <c r="F56" s="380">
        <v>80.47</v>
      </c>
      <c r="G56" s="380"/>
      <c r="H56" s="380">
        <v>79</v>
      </c>
      <c r="I56" s="380"/>
      <c r="J56" s="380">
        <v>79</v>
      </c>
      <c r="K56" s="380"/>
      <c r="L56" s="380">
        <v>79</v>
      </c>
      <c r="M56" s="380"/>
      <c r="N56" s="380">
        <v>79</v>
      </c>
      <c r="O56" s="380"/>
      <c r="P56" s="380">
        <v>79</v>
      </c>
      <c r="Q56" s="380"/>
      <c r="R56" s="380">
        <v>79</v>
      </c>
      <c r="S56" s="380"/>
      <c r="T56" s="380">
        <v>79</v>
      </c>
      <c r="U56" s="380"/>
      <c r="V56" s="469"/>
      <c r="Z56" s="380"/>
      <c r="AA56" s="380"/>
      <c r="AB56" s="380"/>
      <c r="AC56" s="380"/>
      <c r="AD56" s="380"/>
      <c r="AE56" s="380"/>
      <c r="AF56" s="380"/>
      <c r="AG56" s="380"/>
      <c r="AH56" s="380"/>
      <c r="AI56" s="380"/>
      <c r="AJ56" s="380"/>
      <c r="AK56" s="380"/>
      <c r="AL56" s="380"/>
      <c r="AM56" s="380"/>
      <c r="AN56" s="380"/>
      <c r="AO56" s="380"/>
      <c r="AP56" s="380"/>
      <c r="AQ56" s="380"/>
      <c r="AR56" s="380"/>
      <c r="AS56" s="380"/>
      <c r="AT56" s="469"/>
    </row>
    <row r="57" spans="2:46" ht="20.100000000000001" customHeight="1"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  <c r="N57" s="380"/>
      <c r="O57" s="380"/>
      <c r="P57" s="380"/>
      <c r="Q57" s="380"/>
      <c r="R57" s="380"/>
      <c r="S57" s="380"/>
      <c r="T57" s="380"/>
      <c r="U57" s="380"/>
      <c r="V57" s="469"/>
      <c r="Z57" s="380"/>
      <c r="AA57" s="380"/>
      <c r="AB57" s="380"/>
      <c r="AC57" s="380"/>
      <c r="AD57" s="380"/>
      <c r="AE57" s="380"/>
      <c r="AF57" s="380"/>
      <c r="AG57" s="380"/>
      <c r="AH57" s="380"/>
      <c r="AI57" s="380"/>
      <c r="AJ57" s="380"/>
      <c r="AK57" s="380"/>
      <c r="AL57" s="380"/>
      <c r="AM57" s="380"/>
      <c r="AN57" s="380"/>
      <c r="AO57" s="380"/>
      <c r="AP57" s="380"/>
      <c r="AQ57" s="380"/>
      <c r="AR57" s="380"/>
      <c r="AS57" s="380"/>
      <c r="AT57" s="469"/>
    </row>
    <row r="58" spans="2:46" ht="20.100000000000001" customHeight="1">
      <c r="B58" s="380"/>
      <c r="C58" s="380"/>
      <c r="D58" s="380">
        <v>85.45</v>
      </c>
      <c r="E58" s="380"/>
      <c r="F58" s="380">
        <v>80.599999999999994</v>
      </c>
      <c r="G58" s="380"/>
      <c r="H58" s="380">
        <v>79</v>
      </c>
      <c r="I58" s="380"/>
      <c r="J58" s="380">
        <v>79</v>
      </c>
      <c r="K58" s="380"/>
      <c r="L58" s="380">
        <v>79</v>
      </c>
      <c r="M58" s="380"/>
      <c r="N58" s="380">
        <v>79</v>
      </c>
      <c r="O58" s="380"/>
      <c r="P58" s="380">
        <v>79</v>
      </c>
      <c r="Q58" s="380"/>
      <c r="R58" s="380">
        <v>79</v>
      </c>
      <c r="S58" s="380"/>
      <c r="T58" s="380">
        <v>79</v>
      </c>
      <c r="U58" s="380"/>
      <c r="V58" s="469"/>
      <c r="Z58" s="380"/>
      <c r="AA58" s="380"/>
      <c r="AB58" s="380"/>
      <c r="AC58" s="380"/>
      <c r="AD58" s="520"/>
      <c r="AE58" s="380"/>
      <c r="AF58" s="380"/>
      <c r="AG58" s="380"/>
      <c r="AH58" s="380"/>
      <c r="AI58" s="380"/>
      <c r="AJ58" s="380"/>
      <c r="AK58" s="380"/>
      <c r="AL58" s="380"/>
      <c r="AM58" s="380"/>
      <c r="AN58" s="380"/>
      <c r="AO58" s="380"/>
      <c r="AP58" s="380"/>
      <c r="AQ58" s="380"/>
      <c r="AR58" s="380"/>
      <c r="AS58" s="380"/>
      <c r="AT58" s="469"/>
    </row>
    <row r="59" spans="2:46" ht="20.100000000000001" customHeight="1">
      <c r="B59" s="380"/>
      <c r="C59" s="380"/>
      <c r="D59" s="380"/>
      <c r="E59" s="380"/>
      <c r="F59" s="380"/>
      <c r="G59" s="380"/>
      <c r="H59" s="380"/>
      <c r="I59" s="380"/>
      <c r="J59" s="380"/>
      <c r="K59" s="380"/>
      <c r="L59" s="380"/>
      <c r="M59" s="380"/>
      <c r="N59" s="380"/>
      <c r="O59" s="380"/>
      <c r="P59" s="380"/>
      <c r="Q59" s="380"/>
      <c r="R59" s="380"/>
      <c r="S59" s="380"/>
      <c r="T59" s="380"/>
      <c r="U59" s="380"/>
      <c r="V59" s="469"/>
      <c r="Z59" s="380"/>
      <c r="AA59" s="380"/>
      <c r="AB59" s="380"/>
      <c r="AC59" s="380"/>
      <c r="AD59" s="520"/>
      <c r="AE59" s="380"/>
      <c r="AF59" s="380"/>
      <c r="AG59" s="380"/>
      <c r="AH59" s="380"/>
      <c r="AI59" s="380"/>
      <c r="AJ59" s="380"/>
      <c r="AK59" s="380"/>
      <c r="AL59" s="380"/>
      <c r="AM59" s="380"/>
      <c r="AN59" s="380"/>
      <c r="AO59" s="380"/>
      <c r="AP59" s="380"/>
      <c r="AQ59" s="380"/>
      <c r="AR59" s="380"/>
      <c r="AS59" s="380"/>
      <c r="AT59" s="469"/>
    </row>
    <row r="60" spans="2:46" ht="20.100000000000001" customHeight="1">
      <c r="B60" s="380"/>
      <c r="C60" s="380"/>
      <c r="D60" s="380">
        <v>85.8</v>
      </c>
      <c r="E60" s="380"/>
      <c r="F60" s="380">
        <v>84</v>
      </c>
      <c r="G60" s="380"/>
      <c r="H60" s="380">
        <v>84</v>
      </c>
      <c r="I60" s="380"/>
      <c r="J60" s="380">
        <v>84</v>
      </c>
      <c r="K60" s="380"/>
      <c r="L60" s="380">
        <v>83</v>
      </c>
      <c r="M60" s="380"/>
      <c r="N60" s="380">
        <v>79</v>
      </c>
      <c r="O60" s="380"/>
      <c r="P60" s="380">
        <v>79</v>
      </c>
      <c r="Q60" s="380"/>
      <c r="R60" s="380">
        <v>79</v>
      </c>
      <c r="S60" s="380"/>
      <c r="T60" s="380">
        <v>80.400000000000006</v>
      </c>
      <c r="U60" s="380"/>
      <c r="V60" s="469"/>
      <c r="Z60" s="380"/>
      <c r="AA60" s="380"/>
      <c r="AB60" s="380"/>
      <c r="AC60" s="380"/>
      <c r="AD60" s="380"/>
      <c r="AE60" s="380"/>
      <c r="AF60" s="380"/>
      <c r="AG60" s="380"/>
      <c r="AH60" s="380"/>
      <c r="AI60" s="380"/>
      <c r="AJ60" s="380"/>
      <c r="AK60" s="380"/>
      <c r="AL60" s="380"/>
      <c r="AM60" s="380"/>
      <c r="AN60" s="380"/>
      <c r="AO60" s="380"/>
      <c r="AP60" s="380"/>
      <c r="AQ60" s="380"/>
      <c r="AR60" s="380"/>
      <c r="AS60" s="380"/>
      <c r="AT60" s="469"/>
    </row>
    <row r="61" spans="2:46" ht="20.100000000000001" customHeight="1">
      <c r="B61" s="380"/>
      <c r="C61" s="380"/>
      <c r="D61" s="380"/>
      <c r="E61" s="380"/>
      <c r="F61" s="380"/>
      <c r="G61" s="380"/>
      <c r="H61" s="380"/>
      <c r="I61" s="380"/>
      <c r="J61" s="380"/>
      <c r="K61" s="380"/>
      <c r="L61" s="380"/>
      <c r="M61" s="380"/>
      <c r="N61" s="380"/>
      <c r="O61" s="380"/>
      <c r="P61" s="380"/>
      <c r="Q61" s="380"/>
      <c r="R61" s="380"/>
      <c r="S61" s="380"/>
      <c r="T61" s="380"/>
      <c r="U61" s="380"/>
      <c r="V61" s="469"/>
      <c r="Z61" s="380"/>
      <c r="AA61" s="380"/>
      <c r="AB61" s="380"/>
      <c r="AC61" s="380"/>
      <c r="AD61" s="380"/>
      <c r="AE61" s="380"/>
      <c r="AF61" s="380"/>
      <c r="AG61" s="380"/>
      <c r="AH61" s="380"/>
      <c r="AI61" s="380"/>
      <c r="AJ61" s="380"/>
      <c r="AK61" s="380"/>
      <c r="AL61" s="380"/>
      <c r="AM61" s="380"/>
      <c r="AN61" s="380"/>
      <c r="AO61" s="380"/>
      <c r="AP61" s="380"/>
      <c r="AQ61" s="380"/>
      <c r="AR61" s="380"/>
      <c r="AS61" s="380"/>
      <c r="AT61" s="469"/>
    </row>
    <row r="62" spans="2:46" ht="20.100000000000001" customHeight="1">
      <c r="B62" s="380"/>
      <c r="C62" s="380"/>
      <c r="D62" s="380">
        <v>85.5</v>
      </c>
      <c r="E62" s="380"/>
      <c r="F62" s="380">
        <v>85.8</v>
      </c>
      <c r="G62" s="380"/>
      <c r="H62" s="380">
        <v>85.8</v>
      </c>
      <c r="I62" s="380"/>
      <c r="J62" s="380">
        <v>85.8</v>
      </c>
      <c r="K62" s="380"/>
      <c r="L62" s="380">
        <v>85.8</v>
      </c>
      <c r="M62" s="380"/>
      <c r="N62" s="380">
        <v>84.8</v>
      </c>
      <c r="O62" s="380"/>
      <c r="P62" s="380">
        <v>84.4</v>
      </c>
      <c r="Q62" s="380"/>
      <c r="R62" s="380">
        <v>84.4</v>
      </c>
      <c r="S62" s="380"/>
      <c r="T62" s="380"/>
      <c r="U62" s="380"/>
      <c r="V62" s="469"/>
      <c r="Z62" s="380"/>
      <c r="AA62" s="380"/>
      <c r="AB62" s="380"/>
      <c r="AC62" s="380"/>
      <c r="AD62" s="380"/>
      <c r="AE62" s="380"/>
      <c r="AF62" s="380"/>
      <c r="AG62" s="380"/>
      <c r="AH62" s="380"/>
      <c r="AI62" s="380"/>
      <c r="AJ62" s="380"/>
      <c r="AK62" s="380"/>
      <c r="AL62" s="380"/>
      <c r="AM62" s="380"/>
      <c r="AN62" s="380"/>
      <c r="AO62" s="380"/>
      <c r="AP62" s="380"/>
      <c r="AQ62" s="380"/>
      <c r="AR62" s="380"/>
      <c r="AS62" s="380"/>
      <c r="AT62" s="469"/>
    </row>
    <row r="63" spans="2:46" ht="20.100000000000001" customHeight="1">
      <c r="B63" s="380"/>
      <c r="C63" s="380"/>
      <c r="D63" s="380"/>
      <c r="E63" s="380"/>
      <c r="F63" s="380"/>
      <c r="G63" s="380"/>
      <c r="H63" s="380"/>
      <c r="I63" s="380"/>
      <c r="J63" s="380"/>
      <c r="K63" s="380"/>
      <c r="L63" s="380"/>
      <c r="M63" s="380"/>
      <c r="N63" s="380"/>
      <c r="O63" s="380"/>
      <c r="P63" s="380"/>
      <c r="Q63" s="380"/>
      <c r="R63" s="380"/>
      <c r="S63" s="380"/>
      <c r="T63" s="380"/>
      <c r="U63" s="380"/>
      <c r="V63" s="469"/>
      <c r="Z63" s="380"/>
      <c r="AA63" s="380"/>
      <c r="AB63" s="380"/>
      <c r="AC63" s="380"/>
      <c r="AD63" s="380"/>
      <c r="AE63" s="380"/>
      <c r="AF63" s="380"/>
      <c r="AG63" s="380"/>
      <c r="AH63" s="380"/>
      <c r="AI63" s="380"/>
      <c r="AJ63" s="380"/>
      <c r="AK63" s="380"/>
      <c r="AL63" s="380"/>
      <c r="AM63" s="380"/>
      <c r="AN63" s="380"/>
      <c r="AO63" s="380"/>
      <c r="AP63" s="380"/>
      <c r="AQ63" s="380"/>
      <c r="AR63" s="380"/>
      <c r="AS63" s="380"/>
      <c r="AT63" s="469"/>
    </row>
    <row r="64" spans="2:46" ht="20.100000000000001" customHeight="1">
      <c r="B64" s="380"/>
      <c r="C64" s="380"/>
      <c r="D64" s="380">
        <v>85.8</v>
      </c>
      <c r="E64" s="380"/>
      <c r="F64" s="380">
        <v>85.8</v>
      </c>
      <c r="G64" s="380"/>
      <c r="H64" s="380">
        <v>85.8</v>
      </c>
      <c r="I64" s="380"/>
      <c r="J64" s="380">
        <v>85.8</v>
      </c>
      <c r="K64" s="380"/>
      <c r="L64" s="380">
        <v>85.8</v>
      </c>
      <c r="M64" s="380"/>
      <c r="N64" s="380">
        <v>85.8</v>
      </c>
      <c r="O64" s="380"/>
      <c r="P64" s="380">
        <v>85.8</v>
      </c>
      <c r="Q64" s="380"/>
      <c r="R64" s="380">
        <v>85.8</v>
      </c>
      <c r="S64" s="380"/>
      <c r="T64" s="380">
        <v>85.8</v>
      </c>
      <c r="U64" s="380"/>
      <c r="V64" s="469"/>
      <c r="Z64" s="380"/>
      <c r="AA64" s="380"/>
      <c r="AB64" s="380"/>
      <c r="AC64" s="380"/>
      <c r="AD64" s="380"/>
      <c r="AE64" s="380"/>
      <c r="AF64" s="380"/>
      <c r="AG64" s="380"/>
      <c r="AH64" s="380"/>
      <c r="AI64" s="380"/>
      <c r="AJ64" s="380"/>
      <c r="AK64" s="380"/>
      <c r="AL64" s="380"/>
      <c r="AM64" s="380"/>
      <c r="AN64" s="380"/>
      <c r="AO64" s="380"/>
      <c r="AP64" s="380"/>
      <c r="AQ64" s="380"/>
      <c r="AR64" s="380"/>
      <c r="AS64" s="380"/>
      <c r="AT64" s="469"/>
    </row>
    <row r="65" spans="2:46" ht="20.100000000000001" customHeight="1">
      <c r="B65" s="380"/>
      <c r="C65" s="380"/>
      <c r="D65" s="380"/>
      <c r="E65" s="380"/>
      <c r="F65" s="380"/>
      <c r="G65" s="380"/>
      <c r="H65" s="380"/>
      <c r="I65" s="380"/>
      <c r="J65" s="380"/>
      <c r="K65" s="380"/>
      <c r="L65" s="380"/>
      <c r="M65" s="380"/>
      <c r="N65" s="380"/>
      <c r="O65" s="380"/>
      <c r="P65" s="380"/>
      <c r="Q65" s="380"/>
      <c r="R65" s="380"/>
      <c r="S65" s="380"/>
      <c r="T65" s="380"/>
      <c r="U65" s="380"/>
      <c r="V65" s="469"/>
      <c r="Z65" s="380"/>
      <c r="AA65" s="380"/>
      <c r="AB65" s="380"/>
      <c r="AC65" s="380"/>
      <c r="AD65" s="380"/>
      <c r="AE65" s="380"/>
      <c r="AF65" s="380"/>
      <c r="AG65" s="380"/>
      <c r="AH65" s="380"/>
      <c r="AI65" s="380"/>
      <c r="AJ65" s="380"/>
      <c r="AK65" s="380"/>
      <c r="AL65" s="380"/>
      <c r="AM65" s="380"/>
      <c r="AN65" s="380"/>
      <c r="AO65" s="380"/>
      <c r="AP65" s="380"/>
      <c r="AQ65" s="380"/>
      <c r="AR65" s="380"/>
      <c r="AS65" s="380"/>
      <c r="AT65" s="469"/>
    </row>
    <row r="66" spans="2:46" ht="20.100000000000001" customHeight="1">
      <c r="B66" s="380"/>
      <c r="C66" s="380"/>
      <c r="D66" s="380">
        <v>85.8</v>
      </c>
      <c r="E66" s="380"/>
      <c r="F66" s="380">
        <v>85.8</v>
      </c>
      <c r="G66" s="380"/>
      <c r="H66" s="380">
        <v>85.8</v>
      </c>
      <c r="I66" s="380"/>
      <c r="J66" s="380">
        <v>85.8</v>
      </c>
      <c r="K66" s="380"/>
      <c r="L66" s="380">
        <v>85.8</v>
      </c>
      <c r="M66" s="380"/>
      <c r="N66" s="380">
        <v>85.8</v>
      </c>
      <c r="O66" s="380"/>
      <c r="P66" s="380">
        <v>85.8</v>
      </c>
      <c r="Q66" s="380"/>
      <c r="R66" s="380">
        <v>85.8</v>
      </c>
      <c r="S66" s="380"/>
      <c r="T66" s="380"/>
      <c r="U66" s="380"/>
      <c r="V66" s="469"/>
      <c r="Z66" s="380"/>
      <c r="AA66" s="380"/>
      <c r="AB66" s="380"/>
      <c r="AC66" s="380"/>
      <c r="AD66" s="380"/>
      <c r="AE66" s="380"/>
      <c r="AF66" s="380"/>
      <c r="AG66" s="380"/>
      <c r="AH66" s="380"/>
      <c r="AI66" s="380"/>
      <c r="AJ66" s="380"/>
      <c r="AK66" s="380"/>
      <c r="AL66" s="380"/>
      <c r="AM66" s="380"/>
      <c r="AN66" s="380"/>
      <c r="AO66" s="380"/>
      <c r="AP66" s="380"/>
      <c r="AQ66" s="380"/>
      <c r="AR66" s="380"/>
      <c r="AS66" s="380"/>
      <c r="AT66" s="469"/>
    </row>
    <row r="67" spans="2:46" ht="20.100000000000001" customHeight="1">
      <c r="B67" s="380"/>
      <c r="C67" s="380"/>
      <c r="D67" s="380"/>
      <c r="E67" s="380"/>
      <c r="F67" s="380"/>
      <c r="G67" s="380"/>
      <c r="H67" s="380"/>
      <c r="I67" s="380"/>
      <c r="J67" s="380"/>
      <c r="K67" s="380"/>
      <c r="L67" s="380"/>
      <c r="M67" s="380"/>
      <c r="N67" s="380"/>
      <c r="O67" s="380"/>
      <c r="P67" s="380"/>
      <c r="Q67" s="380"/>
      <c r="R67" s="380"/>
      <c r="S67" s="380"/>
      <c r="T67" s="380"/>
      <c r="U67" s="380"/>
      <c r="V67" s="469"/>
      <c r="Z67" s="380"/>
      <c r="AA67" s="380"/>
      <c r="AB67" s="380"/>
      <c r="AC67" s="380"/>
      <c r="AD67" s="380"/>
      <c r="AE67" s="380"/>
      <c r="AF67" s="380"/>
      <c r="AG67" s="380"/>
      <c r="AH67" s="380"/>
      <c r="AI67" s="380"/>
      <c r="AJ67" s="380"/>
      <c r="AK67" s="380"/>
      <c r="AL67" s="380"/>
      <c r="AM67" s="380"/>
      <c r="AN67" s="380"/>
      <c r="AO67" s="380"/>
      <c r="AP67" s="380"/>
      <c r="AQ67" s="380"/>
      <c r="AR67" s="380"/>
      <c r="AS67" s="380"/>
      <c r="AT67" s="469"/>
    </row>
    <row r="68" spans="2:46" ht="9.9499999999999993" customHeight="1"/>
    <row r="69" spans="2:46" ht="20.100000000000001" customHeight="1">
      <c r="B69" s="374" t="s">
        <v>3</v>
      </c>
    </row>
    <row r="70" spans="2:46" ht="20.100000000000001" customHeight="1">
      <c r="B70" s="379">
        <v>80.8</v>
      </c>
      <c r="C70" s="379"/>
      <c r="D70" s="379"/>
      <c r="E70" s="379"/>
      <c r="F70" s="379"/>
      <c r="G70" s="379"/>
      <c r="H70" s="379"/>
      <c r="I70" s="379"/>
      <c r="J70" s="379"/>
      <c r="K70" s="379"/>
      <c r="L70" s="379"/>
      <c r="M70" s="379"/>
      <c r="N70" s="379"/>
      <c r="O70" s="379"/>
      <c r="P70" s="379"/>
      <c r="Q70" s="379"/>
      <c r="R70" s="379"/>
      <c r="S70" s="379"/>
      <c r="T70" s="379"/>
      <c r="U70" s="379"/>
    </row>
    <row r="71" spans="2:46" ht="20.100000000000001" customHeight="1">
      <c r="B71" s="379"/>
      <c r="C71" s="379"/>
      <c r="D71" s="379"/>
      <c r="E71" s="379"/>
      <c r="F71" s="379"/>
      <c r="G71" s="379"/>
      <c r="H71" s="379"/>
      <c r="I71" s="379"/>
      <c r="J71" s="379"/>
      <c r="K71" s="379"/>
      <c r="L71" s="379"/>
      <c r="M71" s="379"/>
      <c r="N71" s="379"/>
      <c r="O71" s="379"/>
      <c r="P71" s="379"/>
      <c r="Q71" s="379"/>
      <c r="R71" s="379"/>
      <c r="S71" s="379"/>
      <c r="T71" s="379"/>
      <c r="U71" s="379"/>
    </row>
    <row r="72" spans="2:46" ht="20.100000000000001" customHeight="1">
      <c r="B72" s="379"/>
      <c r="C72" s="379"/>
      <c r="D72" s="379">
        <v>80.52</v>
      </c>
      <c r="E72" s="379"/>
      <c r="F72" s="379">
        <v>80.52</v>
      </c>
      <c r="G72" s="379"/>
      <c r="H72" s="379">
        <v>80.8</v>
      </c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</row>
    <row r="73" spans="2:46" ht="20.100000000000001" customHeight="1">
      <c r="B73" s="379"/>
      <c r="C73" s="379"/>
      <c r="D73" s="379"/>
      <c r="E73" s="379"/>
      <c r="F73" s="379"/>
      <c r="G73" s="379"/>
      <c r="H73" s="379"/>
      <c r="I73" s="379"/>
      <c r="J73" s="379"/>
      <c r="K73" s="379"/>
      <c r="L73" s="379"/>
      <c r="M73" s="379"/>
      <c r="N73" s="379"/>
      <c r="O73" s="379"/>
      <c r="P73" s="379"/>
      <c r="Q73" s="379"/>
      <c r="R73" s="379"/>
      <c r="S73" s="379"/>
      <c r="T73" s="379"/>
      <c r="U73" s="379"/>
    </row>
    <row r="74" spans="2:46" ht="20.100000000000001" customHeight="1">
      <c r="B74" s="379"/>
      <c r="C74" s="379"/>
      <c r="D74" s="379">
        <v>80.599999999999994</v>
      </c>
      <c r="E74" s="379"/>
      <c r="F74" s="379">
        <v>82.1</v>
      </c>
      <c r="G74" s="379"/>
      <c r="H74" s="379">
        <v>80.8</v>
      </c>
      <c r="I74" s="379"/>
      <c r="J74" s="379">
        <v>80.8</v>
      </c>
      <c r="K74" s="379"/>
      <c r="L74" s="379">
        <v>80.8</v>
      </c>
      <c r="M74" s="379"/>
      <c r="N74" s="379">
        <v>80.8</v>
      </c>
      <c r="O74" s="379"/>
      <c r="P74" s="379"/>
      <c r="Q74" s="379"/>
      <c r="R74" s="379"/>
      <c r="S74" s="379"/>
      <c r="T74" s="379"/>
      <c r="U74" s="379"/>
    </row>
    <row r="75" spans="2:46" ht="20.100000000000001" customHeight="1">
      <c r="B75" s="379"/>
      <c r="C75" s="379"/>
      <c r="D75" s="379"/>
      <c r="E75" s="379"/>
      <c r="F75" s="379"/>
      <c r="G75" s="379"/>
      <c r="H75" s="379"/>
      <c r="I75" s="379"/>
      <c r="J75" s="379"/>
      <c r="K75" s="379"/>
      <c r="L75" s="379"/>
      <c r="M75" s="379"/>
      <c r="N75" s="379"/>
      <c r="O75" s="379"/>
      <c r="P75" s="379"/>
      <c r="Q75" s="379"/>
      <c r="R75" s="379"/>
      <c r="S75" s="379"/>
      <c r="T75" s="379"/>
      <c r="U75" s="379"/>
    </row>
    <row r="76" spans="2:46" ht="20.100000000000001" customHeight="1">
      <c r="B76" s="379"/>
      <c r="C76" s="379"/>
      <c r="D76" s="379">
        <v>84.2</v>
      </c>
      <c r="E76" s="379"/>
      <c r="F76" s="379">
        <v>80.680000000000007</v>
      </c>
      <c r="G76" s="379"/>
      <c r="H76" s="379">
        <v>80.8</v>
      </c>
      <c r="I76" s="379"/>
      <c r="J76" s="379">
        <v>80.8</v>
      </c>
      <c r="K76" s="379"/>
      <c r="L76" s="379">
        <v>80.8</v>
      </c>
      <c r="M76" s="379"/>
      <c r="N76" s="379">
        <v>80.8</v>
      </c>
      <c r="O76" s="379"/>
      <c r="P76" s="379">
        <v>80.8</v>
      </c>
      <c r="Q76" s="379"/>
      <c r="R76" s="379">
        <v>80.8</v>
      </c>
      <c r="S76" s="379"/>
      <c r="T76" s="379">
        <v>80.8</v>
      </c>
      <c r="U76" s="379"/>
    </row>
    <row r="77" spans="2:46" ht="20.100000000000001" customHeight="1">
      <c r="B77" s="379"/>
      <c r="C77" s="379"/>
      <c r="D77" s="379"/>
      <c r="E77" s="379"/>
      <c r="F77" s="379"/>
      <c r="G77" s="379"/>
      <c r="H77" s="379"/>
      <c r="I77" s="379"/>
      <c r="J77" s="379"/>
      <c r="K77" s="379"/>
      <c r="L77" s="379"/>
      <c r="M77" s="379"/>
      <c r="N77" s="379"/>
      <c r="O77" s="379"/>
      <c r="P77" s="379"/>
      <c r="Q77" s="379"/>
      <c r="R77" s="379"/>
      <c r="S77" s="379"/>
      <c r="T77" s="379"/>
      <c r="U77" s="379"/>
    </row>
    <row r="78" spans="2:46" ht="20.100000000000001" customHeight="1">
      <c r="B78" s="379"/>
      <c r="C78" s="379"/>
      <c r="D78" s="379">
        <v>84.86</v>
      </c>
      <c r="E78" s="379"/>
      <c r="F78" s="379">
        <v>80.47</v>
      </c>
      <c r="G78" s="379"/>
      <c r="H78" s="379">
        <v>80.8</v>
      </c>
      <c r="I78" s="379"/>
      <c r="J78" s="379">
        <v>80.8</v>
      </c>
      <c r="K78" s="379"/>
      <c r="L78" s="379">
        <v>80.8</v>
      </c>
      <c r="M78" s="379"/>
      <c r="N78" s="379">
        <v>80.8</v>
      </c>
      <c r="O78" s="379"/>
      <c r="P78" s="379">
        <v>80.8</v>
      </c>
      <c r="Q78" s="379"/>
      <c r="R78" s="379">
        <v>80.8</v>
      </c>
      <c r="S78" s="379"/>
      <c r="T78" s="379">
        <v>80.8</v>
      </c>
      <c r="U78" s="379"/>
    </row>
    <row r="79" spans="2:46" ht="20.100000000000001" customHeight="1">
      <c r="B79" s="379"/>
      <c r="C79" s="379"/>
      <c r="D79" s="379"/>
      <c r="E79" s="379"/>
      <c r="F79" s="379"/>
      <c r="G79" s="379"/>
      <c r="H79" s="379"/>
      <c r="I79" s="379"/>
      <c r="J79" s="379"/>
      <c r="K79" s="379"/>
      <c r="L79" s="379"/>
      <c r="M79" s="379"/>
      <c r="N79" s="379"/>
      <c r="O79" s="379"/>
      <c r="P79" s="379"/>
      <c r="Q79" s="379"/>
      <c r="R79" s="379"/>
      <c r="S79" s="379"/>
      <c r="T79" s="379"/>
      <c r="U79" s="379"/>
    </row>
    <row r="80" spans="2:46" ht="20.100000000000001" customHeight="1">
      <c r="B80" s="379"/>
      <c r="C80" s="379"/>
      <c r="D80" s="379">
        <v>85.45</v>
      </c>
      <c r="E80" s="379"/>
      <c r="F80" s="379">
        <v>80.599999999999994</v>
      </c>
      <c r="G80" s="379"/>
      <c r="H80" s="379">
        <v>80.8</v>
      </c>
      <c r="I80" s="379"/>
      <c r="J80" s="379">
        <v>80.8</v>
      </c>
      <c r="K80" s="379"/>
      <c r="L80" s="379">
        <v>80.8</v>
      </c>
      <c r="M80" s="379"/>
      <c r="N80" s="379">
        <v>80.8</v>
      </c>
      <c r="O80" s="379"/>
      <c r="P80" s="379">
        <v>80.8</v>
      </c>
      <c r="Q80" s="379"/>
      <c r="R80" s="379">
        <v>80.8</v>
      </c>
      <c r="S80" s="379"/>
      <c r="T80" s="379">
        <v>80.8</v>
      </c>
      <c r="U80" s="379"/>
    </row>
    <row r="81" spans="2:21" ht="20.100000000000001" customHeight="1">
      <c r="B81" s="379"/>
      <c r="C81" s="379"/>
      <c r="D81" s="379"/>
      <c r="E81" s="379"/>
      <c r="F81" s="379"/>
      <c r="G81" s="379"/>
      <c r="H81" s="379"/>
      <c r="I81" s="379"/>
      <c r="J81" s="379"/>
      <c r="K81" s="379"/>
      <c r="L81" s="379"/>
      <c r="M81" s="379"/>
      <c r="N81" s="379"/>
      <c r="O81" s="379"/>
      <c r="P81" s="379"/>
      <c r="Q81" s="379"/>
      <c r="R81" s="379"/>
      <c r="S81" s="379"/>
      <c r="T81" s="379"/>
      <c r="U81" s="379"/>
    </row>
    <row r="82" spans="2:21" ht="20.100000000000001" customHeight="1">
      <c r="B82" s="379"/>
      <c r="C82" s="379"/>
      <c r="D82" s="379">
        <v>85.8</v>
      </c>
      <c r="E82" s="379"/>
      <c r="F82" s="379">
        <v>84</v>
      </c>
      <c r="G82" s="379"/>
      <c r="H82" s="379">
        <v>84</v>
      </c>
      <c r="I82" s="379"/>
      <c r="J82" s="379">
        <v>84</v>
      </c>
      <c r="K82" s="379"/>
      <c r="L82" s="379">
        <v>83</v>
      </c>
      <c r="M82" s="379"/>
      <c r="N82" s="379">
        <v>79</v>
      </c>
      <c r="O82" s="379"/>
      <c r="P82" s="379">
        <v>79</v>
      </c>
      <c r="Q82" s="379"/>
      <c r="R82" s="379">
        <v>79</v>
      </c>
      <c r="S82" s="379"/>
      <c r="T82" s="379">
        <v>80.400000000000006</v>
      </c>
      <c r="U82" s="379"/>
    </row>
    <row r="83" spans="2:21" ht="20.100000000000001" customHeight="1">
      <c r="B83" s="379"/>
      <c r="C83" s="379"/>
      <c r="D83" s="379"/>
      <c r="E83" s="379"/>
      <c r="F83" s="379"/>
      <c r="G83" s="379"/>
      <c r="H83" s="379"/>
      <c r="I83" s="379"/>
      <c r="J83" s="379"/>
      <c r="K83" s="379"/>
      <c r="L83" s="379"/>
      <c r="M83" s="379"/>
      <c r="N83" s="379"/>
      <c r="O83" s="379"/>
      <c r="P83" s="379"/>
      <c r="Q83" s="379"/>
      <c r="R83" s="379"/>
      <c r="S83" s="379"/>
      <c r="T83" s="379"/>
      <c r="U83" s="379"/>
    </row>
    <row r="84" spans="2:21" ht="20.100000000000001" customHeight="1">
      <c r="B84" s="379"/>
      <c r="C84" s="379"/>
      <c r="D84" s="379">
        <v>85.5</v>
      </c>
      <c r="E84" s="379"/>
      <c r="F84" s="379">
        <v>85.8</v>
      </c>
      <c r="G84" s="379"/>
      <c r="H84" s="379">
        <v>85.8</v>
      </c>
      <c r="I84" s="379"/>
      <c r="J84" s="379">
        <v>85.8</v>
      </c>
      <c r="K84" s="379"/>
      <c r="L84" s="379">
        <v>85.8</v>
      </c>
      <c r="M84" s="379"/>
      <c r="N84" s="379">
        <v>84.8</v>
      </c>
      <c r="O84" s="379"/>
      <c r="P84" s="379">
        <v>84.4</v>
      </c>
      <c r="Q84" s="379"/>
      <c r="R84" s="379">
        <v>84.4</v>
      </c>
      <c r="S84" s="379"/>
      <c r="T84" s="379"/>
      <c r="U84" s="379"/>
    </row>
    <row r="85" spans="2:21" ht="20.100000000000001" customHeight="1">
      <c r="B85" s="379"/>
      <c r="C85" s="379"/>
      <c r="D85" s="379"/>
      <c r="E85" s="379"/>
      <c r="F85" s="379"/>
      <c r="G85" s="379"/>
      <c r="H85" s="379"/>
      <c r="I85" s="379"/>
      <c r="J85" s="379"/>
      <c r="K85" s="379"/>
      <c r="L85" s="379"/>
      <c r="M85" s="379"/>
      <c r="N85" s="379"/>
      <c r="O85" s="379"/>
      <c r="P85" s="379"/>
      <c r="Q85" s="379"/>
      <c r="R85" s="379"/>
      <c r="S85" s="379"/>
      <c r="T85" s="379"/>
      <c r="U85" s="379"/>
    </row>
    <row r="86" spans="2:21" ht="20.100000000000001" customHeight="1">
      <c r="B86" s="379"/>
      <c r="C86" s="379"/>
      <c r="D86" s="379">
        <v>85.8</v>
      </c>
      <c r="E86" s="379"/>
      <c r="F86" s="379">
        <v>85.8</v>
      </c>
      <c r="G86" s="379"/>
      <c r="H86" s="379">
        <v>85.8</v>
      </c>
      <c r="I86" s="379"/>
      <c r="J86" s="379">
        <v>85.8</v>
      </c>
      <c r="K86" s="379"/>
      <c r="L86" s="379">
        <v>85.8</v>
      </c>
      <c r="M86" s="379"/>
      <c r="N86" s="379">
        <v>85.8</v>
      </c>
      <c r="O86" s="379"/>
      <c r="P86" s="379">
        <v>85.8</v>
      </c>
      <c r="Q86" s="379"/>
      <c r="R86" s="379">
        <v>85.8</v>
      </c>
      <c r="S86" s="379"/>
      <c r="T86" s="379">
        <v>85.8</v>
      </c>
      <c r="U86" s="379"/>
    </row>
    <row r="87" spans="2:21" ht="20.100000000000001" customHeight="1">
      <c r="B87" s="379"/>
      <c r="C87" s="379"/>
      <c r="D87" s="379"/>
      <c r="E87" s="379"/>
      <c r="F87" s="379"/>
      <c r="G87" s="379"/>
      <c r="H87" s="379"/>
      <c r="I87" s="379"/>
      <c r="J87" s="379"/>
      <c r="K87" s="379"/>
      <c r="L87" s="379"/>
      <c r="M87" s="379"/>
      <c r="N87" s="379"/>
      <c r="O87" s="379"/>
      <c r="P87" s="379"/>
      <c r="Q87" s="379"/>
      <c r="R87" s="379"/>
      <c r="S87" s="379"/>
      <c r="T87" s="379"/>
      <c r="U87" s="379"/>
    </row>
    <row r="88" spans="2:21" ht="20.100000000000001" customHeight="1">
      <c r="B88" s="379"/>
      <c r="C88" s="379"/>
      <c r="D88" s="379">
        <v>85.8</v>
      </c>
      <c r="E88" s="379"/>
      <c r="F88" s="379">
        <v>85.8</v>
      </c>
      <c r="G88" s="379"/>
      <c r="H88" s="379">
        <v>85.8</v>
      </c>
      <c r="I88" s="379"/>
      <c r="J88" s="379">
        <v>85.8</v>
      </c>
      <c r="K88" s="379"/>
      <c r="L88" s="379">
        <v>85.8</v>
      </c>
      <c r="M88" s="379"/>
      <c r="N88" s="379">
        <v>85.8</v>
      </c>
      <c r="O88" s="379"/>
      <c r="P88" s="379">
        <v>85.8</v>
      </c>
      <c r="Q88" s="379"/>
      <c r="R88" s="379">
        <v>85.8</v>
      </c>
      <c r="S88" s="379"/>
      <c r="T88" s="379"/>
      <c r="U88" s="379"/>
    </row>
    <row r="89" spans="2:21" ht="20.100000000000001" customHeight="1">
      <c r="B89" s="379"/>
      <c r="C89" s="379"/>
      <c r="D89" s="379"/>
      <c r="E89" s="379"/>
      <c r="F89" s="379"/>
      <c r="G89" s="379"/>
      <c r="H89" s="379"/>
      <c r="I89" s="379"/>
      <c r="J89" s="379"/>
      <c r="K89" s="379"/>
      <c r="L89" s="379"/>
      <c r="M89" s="379"/>
      <c r="N89" s="379"/>
      <c r="O89" s="379"/>
      <c r="P89" s="379"/>
      <c r="Q89" s="379"/>
      <c r="R89" s="379"/>
      <c r="S89" s="379"/>
      <c r="T89" s="379"/>
      <c r="U89" s="379"/>
    </row>
    <row r="90" spans="2:21" ht="9.9499999999999993" customHeight="1">
      <c r="B90" s="379"/>
      <c r="C90" s="379"/>
      <c r="D90" s="379"/>
      <c r="E90" s="379"/>
      <c r="F90" s="379"/>
      <c r="G90" s="379"/>
      <c r="H90" s="379"/>
      <c r="I90" s="379"/>
      <c r="J90" s="379"/>
      <c r="K90" s="379"/>
      <c r="L90" s="379"/>
      <c r="M90" s="379"/>
      <c r="N90" s="379"/>
      <c r="O90" s="379"/>
      <c r="P90" s="379"/>
      <c r="Q90" s="379"/>
      <c r="R90" s="379"/>
      <c r="S90" s="379"/>
      <c r="T90" s="379"/>
      <c r="U90" s="379"/>
    </row>
    <row r="91" spans="2:21" ht="20.100000000000001" customHeight="1">
      <c r="B91" s="374" t="s">
        <v>6</v>
      </c>
    </row>
    <row r="92" spans="2:21" ht="20.100000000000001" customHeight="1">
      <c r="B92" s="379">
        <v>0.28000000000000114</v>
      </c>
      <c r="C92" s="379"/>
      <c r="D92" s="379"/>
      <c r="E92" s="379"/>
      <c r="F92" s="379"/>
      <c r="G92" s="379"/>
      <c r="H92" s="379"/>
      <c r="I92" s="379"/>
      <c r="J92" s="379"/>
      <c r="K92" s="379"/>
      <c r="L92" s="379"/>
      <c r="M92" s="379"/>
      <c r="N92" s="379"/>
      <c r="O92" s="379"/>
      <c r="P92" s="379"/>
      <c r="Q92" s="379"/>
      <c r="R92" s="379"/>
      <c r="S92" s="379"/>
      <c r="T92" s="379"/>
      <c r="U92" s="379"/>
    </row>
    <row r="93" spans="2:21" ht="20.100000000000001" customHeight="1">
      <c r="B93" s="379"/>
      <c r="C93" s="379"/>
      <c r="D93" s="379"/>
      <c r="E93" s="379"/>
      <c r="F93" s="379"/>
      <c r="G93" s="379"/>
      <c r="H93" s="379"/>
      <c r="I93" s="379"/>
      <c r="J93" s="379"/>
      <c r="K93" s="379"/>
      <c r="L93" s="379"/>
      <c r="M93" s="379"/>
      <c r="N93" s="379"/>
      <c r="O93" s="379"/>
      <c r="P93" s="379"/>
      <c r="Q93" s="379"/>
      <c r="R93" s="379"/>
      <c r="S93" s="379"/>
      <c r="T93" s="379"/>
      <c r="U93" s="379"/>
    </row>
    <row r="94" spans="2:21" ht="20.100000000000001" customHeight="1">
      <c r="B94" s="379"/>
      <c r="C94" s="379"/>
      <c r="D94" s="379">
        <v>0</v>
      </c>
      <c r="E94" s="379"/>
      <c r="F94" s="379">
        <v>0</v>
      </c>
      <c r="G94" s="379"/>
      <c r="H94" s="379">
        <v>1.7999999999999972</v>
      </c>
      <c r="I94" s="379"/>
      <c r="J94" s="379"/>
      <c r="K94" s="379"/>
      <c r="L94" s="379"/>
      <c r="M94" s="379"/>
      <c r="N94" s="379"/>
      <c r="O94" s="379"/>
      <c r="P94" s="379"/>
      <c r="Q94" s="379"/>
      <c r="R94" s="379"/>
      <c r="S94" s="379"/>
      <c r="T94" s="379"/>
      <c r="U94" s="379"/>
    </row>
    <row r="95" spans="2:21" ht="20.100000000000001" customHeight="1"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379"/>
      <c r="N95" s="379"/>
      <c r="O95" s="379"/>
      <c r="P95" s="379"/>
      <c r="Q95" s="379"/>
      <c r="R95" s="379"/>
      <c r="S95" s="379"/>
      <c r="T95" s="379"/>
      <c r="U95" s="379"/>
    </row>
    <row r="96" spans="2:21" ht="20.100000000000001" customHeight="1">
      <c r="B96" s="379"/>
      <c r="C96" s="379"/>
      <c r="D96" s="379">
        <v>0</v>
      </c>
      <c r="E96" s="379"/>
      <c r="F96" s="379">
        <v>0</v>
      </c>
      <c r="G96" s="379"/>
      <c r="H96" s="379">
        <v>1.7999999999999972</v>
      </c>
      <c r="I96" s="379"/>
      <c r="J96" s="379">
        <v>1.7999999999999972</v>
      </c>
      <c r="K96" s="379"/>
      <c r="L96" s="379">
        <v>1.7999999999999972</v>
      </c>
      <c r="M96" s="379"/>
      <c r="N96" s="379">
        <v>1.7999999999999972</v>
      </c>
      <c r="O96" s="379"/>
      <c r="P96" s="379"/>
      <c r="Q96" s="379"/>
      <c r="R96" s="379"/>
      <c r="S96" s="379"/>
      <c r="T96" s="379"/>
      <c r="U96" s="379"/>
    </row>
    <row r="97" spans="2:21" ht="20.100000000000001" customHeight="1">
      <c r="B97" s="379"/>
      <c r="C97" s="379"/>
      <c r="D97" s="379"/>
      <c r="E97" s="379"/>
      <c r="F97" s="379"/>
      <c r="G97" s="379"/>
      <c r="H97" s="379"/>
      <c r="I97" s="379"/>
      <c r="J97" s="379"/>
      <c r="K97" s="379"/>
      <c r="L97" s="379"/>
      <c r="M97" s="379"/>
      <c r="N97" s="379"/>
      <c r="O97" s="379"/>
      <c r="P97" s="379"/>
      <c r="Q97" s="379"/>
      <c r="R97" s="379"/>
      <c r="S97" s="379"/>
      <c r="T97" s="379"/>
      <c r="U97" s="379"/>
    </row>
    <row r="98" spans="2:21" ht="20.100000000000001" customHeight="1">
      <c r="B98" s="379"/>
      <c r="C98" s="379"/>
      <c r="D98" s="379">
        <v>0</v>
      </c>
      <c r="E98" s="379"/>
      <c r="F98" s="379">
        <v>0</v>
      </c>
      <c r="G98" s="379"/>
      <c r="H98" s="379">
        <v>1.7999999999999972</v>
      </c>
      <c r="I98" s="379"/>
      <c r="J98" s="379">
        <v>1.7999999999999972</v>
      </c>
      <c r="K98" s="379"/>
      <c r="L98" s="379">
        <v>1.7999999999999972</v>
      </c>
      <c r="M98" s="379"/>
      <c r="N98" s="379">
        <v>1.7999999999999972</v>
      </c>
      <c r="O98" s="379"/>
      <c r="P98" s="379">
        <v>1.7999999999999972</v>
      </c>
      <c r="Q98" s="379"/>
      <c r="R98" s="379">
        <v>1.7999999999999972</v>
      </c>
      <c r="S98" s="379"/>
      <c r="T98" s="379">
        <v>1.7999999999999972</v>
      </c>
      <c r="U98" s="379"/>
    </row>
    <row r="99" spans="2:21" ht="20.100000000000001" customHeight="1">
      <c r="B99" s="379"/>
      <c r="C99" s="379"/>
      <c r="D99" s="379"/>
      <c r="E99" s="379"/>
      <c r="F99" s="379"/>
      <c r="G99" s="379"/>
      <c r="H99" s="379"/>
      <c r="I99" s="379"/>
      <c r="J99" s="379"/>
      <c r="K99" s="379"/>
      <c r="L99" s="379"/>
      <c r="M99" s="379"/>
      <c r="N99" s="379"/>
      <c r="O99" s="379"/>
      <c r="P99" s="379"/>
      <c r="Q99" s="379"/>
      <c r="R99" s="379"/>
      <c r="S99" s="379"/>
      <c r="T99" s="379"/>
      <c r="U99" s="379"/>
    </row>
    <row r="100" spans="2:21" ht="20.100000000000001" customHeight="1">
      <c r="B100" s="379"/>
      <c r="C100" s="379"/>
      <c r="D100" s="379">
        <v>0</v>
      </c>
      <c r="E100" s="379"/>
      <c r="F100" s="379">
        <v>0</v>
      </c>
      <c r="G100" s="379"/>
      <c r="H100" s="379">
        <v>1.7999999999999972</v>
      </c>
      <c r="I100" s="379"/>
      <c r="J100" s="379">
        <v>1.7999999999999972</v>
      </c>
      <c r="K100" s="379"/>
      <c r="L100" s="379">
        <v>1.7999999999999972</v>
      </c>
      <c r="M100" s="379"/>
      <c r="N100" s="379">
        <v>1.7999999999999972</v>
      </c>
      <c r="O100" s="379"/>
      <c r="P100" s="379">
        <v>1.7999999999999972</v>
      </c>
      <c r="Q100" s="379"/>
      <c r="R100" s="379">
        <v>1.7999999999999972</v>
      </c>
      <c r="S100" s="379"/>
      <c r="T100" s="379">
        <v>1.7999999999999972</v>
      </c>
      <c r="U100" s="379"/>
    </row>
    <row r="101" spans="2:21" ht="20.100000000000001" customHeight="1"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  <c r="O101" s="379"/>
      <c r="P101" s="379"/>
      <c r="Q101" s="379"/>
      <c r="R101" s="379"/>
      <c r="S101" s="379"/>
      <c r="T101" s="379"/>
      <c r="U101" s="379"/>
    </row>
    <row r="102" spans="2:21" ht="20.100000000000001" customHeight="1">
      <c r="B102" s="379"/>
      <c r="C102" s="379"/>
      <c r="D102" s="379">
        <v>0</v>
      </c>
      <c r="E102" s="379"/>
      <c r="F102" s="379">
        <v>0</v>
      </c>
      <c r="G102" s="379"/>
      <c r="H102" s="379">
        <v>1.7999999999999972</v>
      </c>
      <c r="I102" s="379"/>
      <c r="J102" s="379">
        <v>1.7999999999999972</v>
      </c>
      <c r="K102" s="379"/>
      <c r="L102" s="379">
        <v>1.7999999999999972</v>
      </c>
      <c r="M102" s="379"/>
      <c r="N102" s="379">
        <v>1.7999999999999972</v>
      </c>
      <c r="O102" s="379"/>
      <c r="P102" s="379">
        <v>1.7999999999999972</v>
      </c>
      <c r="Q102" s="379"/>
      <c r="R102" s="379">
        <v>1.7999999999999972</v>
      </c>
      <c r="S102" s="379"/>
      <c r="T102" s="379">
        <v>1.7999999999999972</v>
      </c>
      <c r="U102" s="379"/>
    </row>
    <row r="103" spans="2:21" ht="20.100000000000001" customHeight="1">
      <c r="B103" s="379"/>
      <c r="C103" s="379"/>
      <c r="D103" s="379"/>
      <c r="E103" s="379"/>
      <c r="F103" s="379"/>
      <c r="G103" s="379"/>
      <c r="H103" s="379"/>
      <c r="I103" s="379"/>
      <c r="J103" s="379"/>
      <c r="K103" s="379"/>
      <c r="L103" s="379"/>
      <c r="M103" s="379"/>
      <c r="N103" s="379"/>
      <c r="O103" s="379"/>
      <c r="P103" s="379"/>
      <c r="Q103" s="379"/>
      <c r="R103" s="379"/>
      <c r="S103" s="379"/>
      <c r="T103" s="379"/>
      <c r="U103" s="379"/>
    </row>
    <row r="104" spans="2:21" ht="20.100000000000001" customHeight="1">
      <c r="B104" s="379"/>
      <c r="C104" s="379"/>
      <c r="D104" s="379">
        <v>0</v>
      </c>
      <c r="E104" s="379"/>
      <c r="F104" s="379">
        <v>0</v>
      </c>
      <c r="G104" s="379"/>
      <c r="H104" s="379">
        <v>0</v>
      </c>
      <c r="I104" s="379"/>
      <c r="J104" s="379">
        <v>0</v>
      </c>
      <c r="K104" s="379"/>
      <c r="L104" s="379">
        <v>0</v>
      </c>
      <c r="M104" s="379"/>
      <c r="N104" s="379">
        <v>0</v>
      </c>
      <c r="O104" s="379"/>
      <c r="P104" s="379">
        <v>0</v>
      </c>
      <c r="Q104" s="379"/>
      <c r="R104" s="379">
        <v>0</v>
      </c>
      <c r="S104" s="379"/>
      <c r="T104" s="379">
        <v>0</v>
      </c>
      <c r="U104" s="379"/>
    </row>
    <row r="105" spans="2:21" ht="20.100000000000001" customHeight="1">
      <c r="B105" s="379"/>
      <c r="C105" s="379"/>
      <c r="D105" s="379"/>
      <c r="E105" s="379"/>
      <c r="F105" s="379"/>
      <c r="G105" s="379"/>
      <c r="H105" s="379"/>
      <c r="I105" s="379"/>
      <c r="J105" s="379"/>
      <c r="K105" s="379"/>
      <c r="L105" s="379"/>
      <c r="M105" s="379"/>
      <c r="N105" s="379"/>
      <c r="O105" s="379"/>
      <c r="P105" s="379"/>
      <c r="Q105" s="379"/>
      <c r="R105" s="379"/>
      <c r="S105" s="379"/>
      <c r="T105" s="379"/>
      <c r="U105" s="379"/>
    </row>
    <row r="106" spans="2:21" ht="20.100000000000001" customHeight="1">
      <c r="B106" s="379"/>
      <c r="C106" s="379"/>
      <c r="D106" s="379">
        <v>0</v>
      </c>
      <c r="E106" s="379"/>
      <c r="F106" s="379">
        <v>0</v>
      </c>
      <c r="G106" s="379"/>
      <c r="H106" s="379">
        <v>0</v>
      </c>
      <c r="I106" s="379"/>
      <c r="J106" s="379">
        <v>0</v>
      </c>
      <c r="K106" s="379"/>
      <c r="L106" s="379">
        <v>0</v>
      </c>
      <c r="M106" s="379"/>
      <c r="N106" s="379">
        <v>0</v>
      </c>
      <c r="O106" s="379"/>
      <c r="P106" s="379">
        <v>0</v>
      </c>
      <c r="Q106" s="379"/>
      <c r="R106" s="379">
        <v>0</v>
      </c>
      <c r="S106" s="379"/>
      <c r="T106" s="379"/>
      <c r="U106" s="379"/>
    </row>
    <row r="107" spans="2:21" ht="20.100000000000001" customHeight="1">
      <c r="B107" s="379"/>
      <c r="C107" s="379"/>
      <c r="D107" s="379"/>
      <c r="E107" s="379"/>
      <c r="F107" s="379"/>
      <c r="G107" s="379"/>
      <c r="H107" s="379"/>
      <c r="I107" s="379"/>
      <c r="J107" s="379"/>
      <c r="K107" s="379"/>
      <c r="L107" s="379"/>
      <c r="M107" s="379"/>
      <c r="N107" s="379"/>
      <c r="O107" s="379"/>
      <c r="P107" s="379"/>
      <c r="Q107" s="379"/>
      <c r="R107" s="379"/>
      <c r="S107" s="379"/>
      <c r="T107" s="379"/>
      <c r="U107" s="379"/>
    </row>
    <row r="108" spans="2:21" ht="20.100000000000001" customHeight="1">
      <c r="B108" s="379"/>
      <c r="C108" s="379"/>
      <c r="D108" s="379">
        <v>0</v>
      </c>
      <c r="E108" s="379"/>
      <c r="F108" s="379">
        <v>0</v>
      </c>
      <c r="G108" s="379"/>
      <c r="H108" s="379">
        <v>0</v>
      </c>
      <c r="I108" s="379"/>
      <c r="J108" s="379">
        <v>0</v>
      </c>
      <c r="K108" s="379"/>
      <c r="L108" s="379">
        <v>0</v>
      </c>
      <c r="M108" s="379"/>
      <c r="N108" s="379">
        <v>0</v>
      </c>
      <c r="O108" s="379"/>
      <c r="P108" s="379">
        <v>0</v>
      </c>
      <c r="Q108" s="379"/>
      <c r="R108" s="379">
        <v>0</v>
      </c>
      <c r="S108" s="379"/>
      <c r="T108" s="379">
        <v>0</v>
      </c>
      <c r="U108" s="379"/>
    </row>
    <row r="109" spans="2:21" ht="20.100000000000001" customHeight="1">
      <c r="B109" s="379"/>
      <c r="C109" s="379"/>
      <c r="D109" s="379"/>
      <c r="E109" s="379"/>
      <c r="F109" s="379"/>
      <c r="G109" s="379"/>
      <c r="H109" s="379"/>
      <c r="I109" s="379"/>
      <c r="J109" s="379"/>
      <c r="K109" s="379"/>
      <c r="L109" s="379"/>
      <c r="M109" s="379"/>
      <c r="N109" s="379"/>
      <c r="O109" s="379"/>
      <c r="P109" s="379"/>
      <c r="Q109" s="379"/>
      <c r="R109" s="379"/>
      <c r="S109" s="379"/>
      <c r="T109" s="379"/>
      <c r="U109" s="379"/>
    </row>
    <row r="110" spans="2:21" ht="20.100000000000001" customHeight="1">
      <c r="B110" s="379"/>
      <c r="C110" s="379"/>
      <c r="D110" s="379">
        <v>0</v>
      </c>
      <c r="E110" s="379"/>
      <c r="F110" s="379">
        <v>0</v>
      </c>
      <c r="G110" s="379"/>
      <c r="H110" s="379">
        <v>0</v>
      </c>
      <c r="I110" s="379"/>
      <c r="J110" s="379">
        <v>0</v>
      </c>
      <c r="K110" s="379"/>
      <c r="L110" s="379">
        <v>0</v>
      </c>
      <c r="M110" s="379"/>
      <c r="N110" s="379">
        <v>0</v>
      </c>
      <c r="O110" s="379"/>
      <c r="P110" s="379">
        <v>0</v>
      </c>
      <c r="Q110" s="379"/>
      <c r="R110" s="379">
        <v>0</v>
      </c>
      <c r="S110" s="379"/>
      <c r="T110" s="379"/>
      <c r="U110" s="379"/>
    </row>
    <row r="111" spans="2:21" ht="20.100000000000001" customHeight="1">
      <c r="B111" s="379"/>
      <c r="C111" s="379"/>
      <c r="D111" s="379"/>
      <c r="E111" s="379"/>
      <c r="F111" s="379"/>
      <c r="G111" s="379"/>
      <c r="H111" s="379"/>
      <c r="I111" s="379"/>
      <c r="J111" s="379"/>
      <c r="K111" s="379"/>
      <c r="L111" s="379"/>
      <c r="M111" s="379"/>
      <c r="N111" s="379"/>
      <c r="O111" s="379"/>
      <c r="P111" s="379"/>
      <c r="Q111" s="379"/>
      <c r="R111" s="379"/>
      <c r="S111" s="379"/>
      <c r="T111" s="379"/>
      <c r="U111" s="379"/>
    </row>
  </sheetData>
  <mergeCells count="693">
    <mergeCell ref="C4:H4"/>
    <mergeCell ref="I4:N4"/>
    <mergeCell ref="O4:T4"/>
    <mergeCell ref="U4:V4"/>
    <mergeCell ref="C25:H25"/>
    <mergeCell ref="I25:N25"/>
    <mergeCell ref="O25:T25"/>
    <mergeCell ref="U25:V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U44:V44"/>
    <mergeCell ref="U45:V45"/>
    <mergeCell ref="Q46:R46"/>
    <mergeCell ref="U46:V46"/>
    <mergeCell ref="U47:V47"/>
    <mergeCell ref="B5:B10"/>
    <mergeCell ref="C5:D6"/>
    <mergeCell ref="E5:F6"/>
    <mergeCell ref="G5:H6"/>
    <mergeCell ref="I5:J6"/>
    <mergeCell ref="K5:L6"/>
    <mergeCell ref="M5:N6"/>
    <mergeCell ref="O5:P6"/>
    <mergeCell ref="Q5:R6"/>
    <mergeCell ref="S5:T6"/>
    <mergeCell ref="U5:V6"/>
    <mergeCell ref="C7:D8"/>
    <mergeCell ref="E7:F8"/>
    <mergeCell ref="G7:H8"/>
    <mergeCell ref="I7:J8"/>
    <mergeCell ref="K7:L8"/>
    <mergeCell ref="M7:N8"/>
    <mergeCell ref="O7:P8"/>
    <mergeCell ref="Q7:R8"/>
    <mergeCell ref="S7:T8"/>
    <mergeCell ref="U7:V8"/>
    <mergeCell ref="C9:D10"/>
    <mergeCell ref="E9:F10"/>
    <mergeCell ref="G9:H10"/>
    <mergeCell ref="I9:J10"/>
    <mergeCell ref="K9:L10"/>
    <mergeCell ref="M9:N10"/>
    <mergeCell ref="O9:P10"/>
    <mergeCell ref="Q9:R10"/>
    <mergeCell ref="S9:T10"/>
    <mergeCell ref="U9:V10"/>
    <mergeCell ref="B11:B16"/>
    <mergeCell ref="C11:D12"/>
    <mergeCell ref="E11:F12"/>
    <mergeCell ref="G11:H12"/>
    <mergeCell ref="I11:J12"/>
    <mergeCell ref="K11:L12"/>
    <mergeCell ref="M11:N12"/>
    <mergeCell ref="O11:P12"/>
    <mergeCell ref="Q11:R12"/>
    <mergeCell ref="S11:T12"/>
    <mergeCell ref="U11:V12"/>
    <mergeCell ref="C13:D14"/>
    <mergeCell ref="E13:F14"/>
    <mergeCell ref="G13:H14"/>
    <mergeCell ref="I13:J14"/>
    <mergeCell ref="K13:L14"/>
    <mergeCell ref="M13:N14"/>
    <mergeCell ref="O13:P14"/>
    <mergeCell ref="Q13:R14"/>
    <mergeCell ref="S13:T14"/>
    <mergeCell ref="U13:V14"/>
    <mergeCell ref="C15:D16"/>
    <mergeCell ref="E15:F16"/>
    <mergeCell ref="G15:H16"/>
    <mergeCell ref="I15:J16"/>
    <mergeCell ref="K15:L16"/>
    <mergeCell ref="M15:N16"/>
    <mergeCell ref="O15:P16"/>
    <mergeCell ref="Q15:R16"/>
    <mergeCell ref="S15:T16"/>
    <mergeCell ref="U15:V16"/>
    <mergeCell ref="B17:B22"/>
    <mergeCell ref="C17:D18"/>
    <mergeCell ref="E17:F18"/>
    <mergeCell ref="G17:H18"/>
    <mergeCell ref="I17:J18"/>
    <mergeCell ref="K17:L18"/>
    <mergeCell ref="M17:N18"/>
    <mergeCell ref="O17:P18"/>
    <mergeCell ref="Q17:R18"/>
    <mergeCell ref="S17:T18"/>
    <mergeCell ref="U17:V18"/>
    <mergeCell ref="C19:D20"/>
    <mergeCell ref="E19:F20"/>
    <mergeCell ref="G19:H20"/>
    <mergeCell ref="I19:J20"/>
    <mergeCell ref="K19:L20"/>
    <mergeCell ref="M19:N20"/>
    <mergeCell ref="O19:P20"/>
    <mergeCell ref="Q19:R20"/>
    <mergeCell ref="S19:T20"/>
    <mergeCell ref="U19:V20"/>
    <mergeCell ref="C21:D22"/>
    <mergeCell ref="E21:F22"/>
    <mergeCell ref="G21:H22"/>
    <mergeCell ref="I21:J22"/>
    <mergeCell ref="K21:L22"/>
    <mergeCell ref="M21:N22"/>
    <mergeCell ref="O21:P22"/>
    <mergeCell ref="Q21:R22"/>
    <mergeCell ref="S21:T22"/>
    <mergeCell ref="U21:V22"/>
    <mergeCell ref="B26:B31"/>
    <mergeCell ref="B32:B37"/>
    <mergeCell ref="B38:B43"/>
    <mergeCell ref="B48:C49"/>
    <mergeCell ref="D48:E49"/>
    <mergeCell ref="F48:G49"/>
    <mergeCell ref="H48:I49"/>
    <mergeCell ref="J48:K49"/>
    <mergeCell ref="L48:M49"/>
    <mergeCell ref="N48:O49"/>
    <mergeCell ref="P48:Q49"/>
    <mergeCell ref="R48:S49"/>
    <mergeCell ref="T48:U49"/>
    <mergeCell ref="Z48:AA49"/>
    <mergeCell ref="AB48:AC49"/>
    <mergeCell ref="AD48:AE49"/>
    <mergeCell ref="AF48:AG49"/>
    <mergeCell ref="AH48:AI49"/>
    <mergeCell ref="AJ48:AK49"/>
    <mergeCell ref="AL48:AM49"/>
    <mergeCell ref="AN48:AO49"/>
    <mergeCell ref="AP48:AQ49"/>
    <mergeCell ref="AR48:AS49"/>
    <mergeCell ref="B50:C51"/>
    <mergeCell ref="D50:E51"/>
    <mergeCell ref="F50:G51"/>
    <mergeCell ref="H50:I51"/>
    <mergeCell ref="J50:K51"/>
    <mergeCell ref="L50:M51"/>
    <mergeCell ref="N50:O51"/>
    <mergeCell ref="P50:Q51"/>
    <mergeCell ref="R50:S51"/>
    <mergeCell ref="T50:U51"/>
    <mergeCell ref="Z50:AA51"/>
    <mergeCell ref="AB50:AC51"/>
    <mergeCell ref="AD50:AD51"/>
    <mergeCell ref="AE50:AE51"/>
    <mergeCell ref="AF50:AG51"/>
    <mergeCell ref="AH50:AI51"/>
    <mergeCell ref="AJ50:AK51"/>
    <mergeCell ref="AL50:AM51"/>
    <mergeCell ref="AN50:AO51"/>
    <mergeCell ref="AP50:AQ51"/>
    <mergeCell ref="AR50:AS51"/>
    <mergeCell ref="B52:C53"/>
    <mergeCell ref="D52:E53"/>
    <mergeCell ref="F52:G53"/>
    <mergeCell ref="H52:I53"/>
    <mergeCell ref="J52:K53"/>
    <mergeCell ref="L52:M53"/>
    <mergeCell ref="N52:O53"/>
    <mergeCell ref="P52:Q53"/>
    <mergeCell ref="R52:S53"/>
    <mergeCell ref="T52:U53"/>
    <mergeCell ref="Z52:AA53"/>
    <mergeCell ref="AB52:AC53"/>
    <mergeCell ref="AD52:AD53"/>
    <mergeCell ref="AE52:AE53"/>
    <mergeCell ref="AF52:AG53"/>
    <mergeCell ref="AH52:AI53"/>
    <mergeCell ref="AJ52:AK53"/>
    <mergeCell ref="AL52:AM53"/>
    <mergeCell ref="AN52:AO53"/>
    <mergeCell ref="AP52:AQ53"/>
    <mergeCell ref="AR52:AS53"/>
    <mergeCell ref="B54:C55"/>
    <mergeCell ref="D54:E55"/>
    <mergeCell ref="F54:G55"/>
    <mergeCell ref="H54:I55"/>
    <mergeCell ref="J54:K55"/>
    <mergeCell ref="L54:M55"/>
    <mergeCell ref="N54:O55"/>
    <mergeCell ref="P54:Q55"/>
    <mergeCell ref="R54:S55"/>
    <mergeCell ref="T54:U55"/>
    <mergeCell ref="Z54:AA55"/>
    <mergeCell ref="AB54:AC55"/>
    <mergeCell ref="AD54:AD55"/>
    <mergeCell ref="AE54:AE55"/>
    <mergeCell ref="AF54:AG55"/>
    <mergeCell ref="AH54:AI55"/>
    <mergeCell ref="AJ54:AK55"/>
    <mergeCell ref="AL54:AM55"/>
    <mergeCell ref="AN54:AO55"/>
    <mergeCell ref="AP54:AQ55"/>
    <mergeCell ref="AR54:AS55"/>
    <mergeCell ref="B56:C57"/>
    <mergeCell ref="D56:E57"/>
    <mergeCell ref="F56:G57"/>
    <mergeCell ref="H56:I57"/>
    <mergeCell ref="J56:K57"/>
    <mergeCell ref="L56:M57"/>
    <mergeCell ref="N56:O57"/>
    <mergeCell ref="P56:Q57"/>
    <mergeCell ref="R56:S57"/>
    <mergeCell ref="T56:U57"/>
    <mergeCell ref="Z56:AA57"/>
    <mergeCell ref="AB56:AC57"/>
    <mergeCell ref="AD56:AD57"/>
    <mergeCell ref="AE56:AE57"/>
    <mergeCell ref="AF56:AG57"/>
    <mergeCell ref="AH56:AI57"/>
    <mergeCell ref="AJ56:AK57"/>
    <mergeCell ref="AL56:AM57"/>
    <mergeCell ref="AN56:AO57"/>
    <mergeCell ref="AP56:AQ57"/>
    <mergeCell ref="AR56:AS57"/>
    <mergeCell ref="B58:C59"/>
    <mergeCell ref="D58:E59"/>
    <mergeCell ref="F58:G59"/>
    <mergeCell ref="H58:I59"/>
    <mergeCell ref="J58:K59"/>
    <mergeCell ref="L58:M59"/>
    <mergeCell ref="N58:O59"/>
    <mergeCell ref="P58:Q59"/>
    <mergeCell ref="R58:S59"/>
    <mergeCell ref="T58:U59"/>
    <mergeCell ref="Z58:AA59"/>
    <mergeCell ref="AB58:AC59"/>
    <mergeCell ref="AE58:AE59"/>
    <mergeCell ref="AF58:AG59"/>
    <mergeCell ref="AH58:AI59"/>
    <mergeCell ref="AJ58:AK59"/>
    <mergeCell ref="AL58:AM59"/>
    <mergeCell ref="AN58:AO59"/>
    <mergeCell ref="AP58:AQ59"/>
    <mergeCell ref="AR58:AS59"/>
    <mergeCell ref="B60:C61"/>
    <mergeCell ref="D60:E61"/>
    <mergeCell ref="F60:G61"/>
    <mergeCell ref="H60:I61"/>
    <mergeCell ref="J60:K61"/>
    <mergeCell ref="L60:M61"/>
    <mergeCell ref="N60:O61"/>
    <mergeCell ref="P60:Q61"/>
    <mergeCell ref="R60:S61"/>
    <mergeCell ref="T60:U61"/>
    <mergeCell ref="Z60:AA61"/>
    <mergeCell ref="AB60:AC61"/>
    <mergeCell ref="AD60:AE61"/>
    <mergeCell ref="AF60:AG61"/>
    <mergeCell ref="AH60:AI61"/>
    <mergeCell ref="AJ60:AK61"/>
    <mergeCell ref="AL60:AM61"/>
    <mergeCell ref="AN60:AO61"/>
    <mergeCell ref="AP60:AQ61"/>
    <mergeCell ref="AR60:AS61"/>
    <mergeCell ref="B62:C63"/>
    <mergeCell ref="D62:E63"/>
    <mergeCell ref="F62:G63"/>
    <mergeCell ref="H62:I63"/>
    <mergeCell ref="J62:K63"/>
    <mergeCell ref="L62:M63"/>
    <mergeCell ref="N62:O63"/>
    <mergeCell ref="P62:Q63"/>
    <mergeCell ref="R62:S63"/>
    <mergeCell ref="T62:U63"/>
    <mergeCell ref="Z62:AA63"/>
    <mergeCell ref="AB62:AC63"/>
    <mergeCell ref="AD62:AE63"/>
    <mergeCell ref="AF62:AG63"/>
    <mergeCell ref="AH62:AI63"/>
    <mergeCell ref="AJ62:AK63"/>
    <mergeCell ref="AL62:AM63"/>
    <mergeCell ref="AN62:AO63"/>
    <mergeCell ref="AP62:AQ63"/>
    <mergeCell ref="AR62:AS63"/>
    <mergeCell ref="B64:C65"/>
    <mergeCell ref="D64:E65"/>
    <mergeCell ref="F64:G65"/>
    <mergeCell ref="H64:I65"/>
    <mergeCell ref="J64:K65"/>
    <mergeCell ref="L64:M65"/>
    <mergeCell ref="N64:O65"/>
    <mergeCell ref="P64:Q65"/>
    <mergeCell ref="R64:S65"/>
    <mergeCell ref="T64:U65"/>
    <mergeCell ref="Z64:AA65"/>
    <mergeCell ref="AB64:AC65"/>
    <mergeCell ref="AD64:AE65"/>
    <mergeCell ref="AF64:AG65"/>
    <mergeCell ref="AH64:AI65"/>
    <mergeCell ref="AJ64:AK65"/>
    <mergeCell ref="AL64:AM65"/>
    <mergeCell ref="AN64:AO65"/>
    <mergeCell ref="AP64:AQ65"/>
    <mergeCell ref="AR64:AS65"/>
    <mergeCell ref="B66:C67"/>
    <mergeCell ref="D66:E67"/>
    <mergeCell ref="F66:G67"/>
    <mergeCell ref="H66:I67"/>
    <mergeCell ref="J66:K67"/>
    <mergeCell ref="L66:M67"/>
    <mergeCell ref="N66:O67"/>
    <mergeCell ref="P66:Q67"/>
    <mergeCell ref="R66:S67"/>
    <mergeCell ref="T66:U67"/>
    <mergeCell ref="Z66:AA67"/>
    <mergeCell ref="AB66:AC67"/>
    <mergeCell ref="AD66:AE67"/>
    <mergeCell ref="AF66:AG67"/>
    <mergeCell ref="AH66:AI67"/>
    <mergeCell ref="AJ66:AK67"/>
    <mergeCell ref="AL66:AM67"/>
    <mergeCell ref="AN66:AO67"/>
    <mergeCell ref="AP66:AQ67"/>
    <mergeCell ref="AR66:AS67"/>
    <mergeCell ref="B70:C71"/>
    <mergeCell ref="D70:E71"/>
    <mergeCell ref="F70:G71"/>
    <mergeCell ref="H70:I71"/>
    <mergeCell ref="J70:K71"/>
    <mergeCell ref="L70:M71"/>
    <mergeCell ref="N70:O71"/>
    <mergeCell ref="P70:Q71"/>
    <mergeCell ref="R70:S71"/>
    <mergeCell ref="T70:U71"/>
    <mergeCell ref="B72:C73"/>
    <mergeCell ref="D72:E73"/>
    <mergeCell ref="F72:G73"/>
    <mergeCell ref="H72:I73"/>
    <mergeCell ref="J72:K73"/>
    <mergeCell ref="L72:M73"/>
    <mergeCell ref="N72:O73"/>
    <mergeCell ref="P72:Q73"/>
    <mergeCell ref="R72:S73"/>
    <mergeCell ref="T72:U73"/>
    <mergeCell ref="B74:C75"/>
    <mergeCell ref="D74:E75"/>
    <mergeCell ref="F74:G75"/>
    <mergeCell ref="H74:I75"/>
    <mergeCell ref="J74:K75"/>
    <mergeCell ref="L74:M75"/>
    <mergeCell ref="N74:O75"/>
    <mergeCell ref="P74:Q75"/>
    <mergeCell ref="R74:S75"/>
    <mergeCell ref="T74:U75"/>
    <mergeCell ref="B76:C77"/>
    <mergeCell ref="D76:E77"/>
    <mergeCell ref="F76:G77"/>
    <mergeCell ref="H76:I77"/>
    <mergeCell ref="J76:K77"/>
    <mergeCell ref="L76:M77"/>
    <mergeCell ref="N76:O77"/>
    <mergeCell ref="P76:Q77"/>
    <mergeCell ref="R76:S77"/>
    <mergeCell ref="T76:U77"/>
    <mergeCell ref="B78:C79"/>
    <mergeCell ref="D78:E79"/>
    <mergeCell ref="F78:G79"/>
    <mergeCell ref="H78:I79"/>
    <mergeCell ref="J78:K79"/>
    <mergeCell ref="L78:M79"/>
    <mergeCell ref="N78:O79"/>
    <mergeCell ref="P78:Q79"/>
    <mergeCell ref="R78:S79"/>
    <mergeCell ref="T78:U79"/>
    <mergeCell ref="B80:C81"/>
    <mergeCell ref="D80:E81"/>
    <mergeCell ref="F80:G81"/>
    <mergeCell ref="H80:I81"/>
    <mergeCell ref="J80:K81"/>
    <mergeCell ref="L80:M81"/>
    <mergeCell ref="N80:O81"/>
    <mergeCell ref="P80:Q81"/>
    <mergeCell ref="R80:S81"/>
    <mergeCell ref="T80:U81"/>
    <mergeCell ref="B82:C83"/>
    <mergeCell ref="D82:E83"/>
    <mergeCell ref="F82:G83"/>
    <mergeCell ref="H82:I83"/>
    <mergeCell ref="J82:K83"/>
    <mergeCell ref="L82:M83"/>
    <mergeCell ref="N82:O83"/>
    <mergeCell ref="P82:Q83"/>
    <mergeCell ref="R82:S83"/>
    <mergeCell ref="T82:U83"/>
    <mergeCell ref="B84:C85"/>
    <mergeCell ref="D84:E85"/>
    <mergeCell ref="F84:G85"/>
    <mergeCell ref="H84:I85"/>
    <mergeCell ref="J84:K85"/>
    <mergeCell ref="L84:M85"/>
    <mergeCell ref="N84:O85"/>
    <mergeCell ref="P84:Q85"/>
    <mergeCell ref="R84:S85"/>
    <mergeCell ref="T84:U85"/>
    <mergeCell ref="B86:C87"/>
    <mergeCell ref="D86:E87"/>
    <mergeCell ref="F86:G87"/>
    <mergeCell ref="H86:I87"/>
    <mergeCell ref="J86:K87"/>
    <mergeCell ref="L86:M87"/>
    <mergeCell ref="N86:O87"/>
    <mergeCell ref="P86:Q87"/>
    <mergeCell ref="R86:S87"/>
    <mergeCell ref="T86:U87"/>
    <mergeCell ref="B88:C89"/>
    <mergeCell ref="D88:E89"/>
    <mergeCell ref="F88:G89"/>
    <mergeCell ref="H88:I89"/>
    <mergeCell ref="J88:K89"/>
    <mergeCell ref="L88:M89"/>
    <mergeCell ref="N88:O89"/>
    <mergeCell ref="P88:Q89"/>
    <mergeCell ref="R88:S89"/>
    <mergeCell ref="T88:U89"/>
    <mergeCell ref="B92:C93"/>
    <mergeCell ref="D92:E93"/>
    <mergeCell ref="F92:G93"/>
    <mergeCell ref="H92:I93"/>
    <mergeCell ref="J92:K93"/>
    <mergeCell ref="L92:M93"/>
    <mergeCell ref="N92:O93"/>
    <mergeCell ref="P92:Q93"/>
    <mergeCell ref="R92:S93"/>
    <mergeCell ref="T92:U93"/>
    <mergeCell ref="B94:C95"/>
    <mergeCell ref="D94:E95"/>
    <mergeCell ref="F94:G95"/>
    <mergeCell ref="H94:I95"/>
    <mergeCell ref="J94:K95"/>
    <mergeCell ref="L94:M95"/>
    <mergeCell ref="N94:O95"/>
    <mergeCell ref="P94:Q95"/>
    <mergeCell ref="R94:S95"/>
    <mergeCell ref="T94:U95"/>
    <mergeCell ref="B96:C97"/>
    <mergeCell ref="D96:E97"/>
    <mergeCell ref="F96:G97"/>
    <mergeCell ref="H96:I97"/>
    <mergeCell ref="J96:K97"/>
    <mergeCell ref="L96:M97"/>
    <mergeCell ref="N96:O97"/>
    <mergeCell ref="P96:Q97"/>
    <mergeCell ref="R96:S97"/>
    <mergeCell ref="T96:U97"/>
    <mergeCell ref="B98:C99"/>
    <mergeCell ref="D98:E99"/>
    <mergeCell ref="F98:G99"/>
    <mergeCell ref="H98:I99"/>
    <mergeCell ref="J98:K99"/>
    <mergeCell ref="L98:M99"/>
    <mergeCell ref="N98:O99"/>
    <mergeCell ref="P98:Q99"/>
    <mergeCell ref="R98:S99"/>
    <mergeCell ref="T98:U99"/>
    <mergeCell ref="B100:C101"/>
    <mergeCell ref="D100:E101"/>
    <mergeCell ref="F100:G101"/>
    <mergeCell ref="H100:I101"/>
    <mergeCell ref="J100:K101"/>
    <mergeCell ref="L100:M101"/>
    <mergeCell ref="N100:O101"/>
    <mergeCell ref="P100:Q101"/>
    <mergeCell ref="R100:S101"/>
    <mergeCell ref="T100:U101"/>
    <mergeCell ref="B102:C103"/>
    <mergeCell ref="D102:E103"/>
    <mergeCell ref="F102:G103"/>
    <mergeCell ref="H102:I103"/>
    <mergeCell ref="J102:K103"/>
    <mergeCell ref="L102:M103"/>
    <mergeCell ref="N102:O103"/>
    <mergeCell ref="P102:Q103"/>
    <mergeCell ref="R102:S103"/>
    <mergeCell ref="T102:U103"/>
    <mergeCell ref="B104:C105"/>
    <mergeCell ref="D104:E105"/>
    <mergeCell ref="F104:G105"/>
    <mergeCell ref="H104:I105"/>
    <mergeCell ref="J104:K105"/>
    <mergeCell ref="L104:M105"/>
    <mergeCell ref="N104:O105"/>
    <mergeCell ref="P104:Q105"/>
    <mergeCell ref="R104:S105"/>
    <mergeCell ref="T104:U105"/>
    <mergeCell ref="B106:C107"/>
    <mergeCell ref="D106:E107"/>
    <mergeCell ref="F106:G107"/>
    <mergeCell ref="H106:I107"/>
    <mergeCell ref="J106:K107"/>
    <mergeCell ref="L106:M107"/>
    <mergeCell ref="N106:O107"/>
    <mergeCell ref="P106:Q107"/>
    <mergeCell ref="R106:S107"/>
    <mergeCell ref="T106:U107"/>
    <mergeCell ref="B108:C109"/>
    <mergeCell ref="D108:E109"/>
    <mergeCell ref="F108:G109"/>
    <mergeCell ref="H108:I109"/>
    <mergeCell ref="J108:K109"/>
    <mergeCell ref="L108:M109"/>
    <mergeCell ref="N108:O109"/>
    <mergeCell ref="P108:Q109"/>
    <mergeCell ref="R108:S109"/>
    <mergeCell ref="T108:U109"/>
    <mergeCell ref="B110:C111"/>
    <mergeCell ref="D110:E111"/>
    <mergeCell ref="F110:G111"/>
    <mergeCell ref="H110:I111"/>
    <mergeCell ref="J110:K111"/>
    <mergeCell ref="L110:M111"/>
    <mergeCell ref="N110:O111"/>
    <mergeCell ref="P110:Q111"/>
    <mergeCell ref="R110:S111"/>
    <mergeCell ref="T110:U111"/>
  </mergeCells>
  <phoneticPr fontId="42"/>
  <printOptions horizontalCentered="1"/>
  <pageMargins left="0.70866141732283472" right="0.31496062992125984" top="0.35433070866141736" bottom="0.35433070866141736" header="0.31496062992125984" footer="0.31496062992125984"/>
  <pageSetup paperSize="9" scale="98" fitToWidth="1" fitToHeight="1" orientation="portrait" usePrinterDefaults="1" r:id="rId1"/>
  <rowBreaks count="2" manualBreakCount="2">
    <brk id="45" min="1" max="22" man="1"/>
    <brk id="90" min="1" max="2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B2:W110"/>
  <sheetViews>
    <sheetView view="pageBreakPreview" zoomScaleSheetLayoutView="100" workbookViewId="0">
      <selection activeCell="E14" sqref="E14:F15"/>
    </sheetView>
  </sheetViews>
  <sheetFormatPr defaultColWidth="9" defaultRowHeight="20.100000000000001" customHeight="1"/>
  <cols>
    <col min="1" max="1" width="3.25" style="374" customWidth="1"/>
    <col min="2" max="27" width="4.25" style="374" customWidth="1"/>
    <col min="28" max="16384" width="9" style="374"/>
  </cols>
  <sheetData>
    <row r="2" spans="2:22" ht="22.5" customHeight="1">
      <c r="B2" s="375" t="s">
        <v>587</v>
      </c>
      <c r="V2" s="468" t="s">
        <v>12</v>
      </c>
    </row>
    <row r="3" spans="2:22" ht="20.100000000000001" customHeight="1">
      <c r="B3" s="376"/>
      <c r="C3" s="381">
        <v>2</v>
      </c>
      <c r="D3" s="395"/>
      <c r="E3" s="395"/>
      <c r="F3" s="395"/>
      <c r="G3" s="395"/>
      <c r="H3" s="436"/>
      <c r="I3" s="381">
        <v>3</v>
      </c>
      <c r="J3" s="395"/>
      <c r="K3" s="395"/>
      <c r="L3" s="395"/>
      <c r="M3" s="395"/>
      <c r="N3" s="436"/>
      <c r="O3" s="381">
        <v>4</v>
      </c>
      <c r="P3" s="395"/>
      <c r="Q3" s="395"/>
      <c r="R3" s="395"/>
      <c r="S3" s="395"/>
      <c r="T3" s="436"/>
      <c r="U3" s="377">
        <v>5</v>
      </c>
      <c r="V3" s="377"/>
    </row>
    <row r="4" spans="2:22" ht="20.100000000000001" customHeight="1">
      <c r="B4" s="377" t="s">
        <v>15</v>
      </c>
      <c r="C4" s="382">
        <v>-0.63</v>
      </c>
      <c r="D4" s="396"/>
      <c r="E4" s="404">
        <v>-4.e-002</v>
      </c>
      <c r="F4" s="399"/>
      <c r="G4" s="404">
        <v>-0.57999999999999996</v>
      </c>
      <c r="H4" s="428"/>
      <c r="I4" s="388">
        <v>-0.47</v>
      </c>
      <c r="J4" s="399"/>
      <c r="K4" s="409"/>
      <c r="L4" s="419"/>
      <c r="M4" s="427"/>
      <c r="N4" s="382"/>
      <c r="O4" s="382"/>
      <c r="P4" s="396"/>
      <c r="Q4" s="409"/>
      <c r="R4" s="419"/>
      <c r="S4" s="427"/>
      <c r="T4" s="382"/>
      <c r="U4" s="382"/>
      <c r="V4" s="382"/>
    </row>
    <row r="5" spans="2:22" ht="20.100000000000001" customHeight="1">
      <c r="B5" s="377"/>
      <c r="C5" s="383"/>
      <c r="D5" s="388"/>
      <c r="E5" s="405"/>
      <c r="F5" s="400"/>
      <c r="G5" s="405"/>
      <c r="H5" s="435"/>
      <c r="I5" s="389"/>
      <c r="J5" s="400"/>
      <c r="K5" s="410"/>
      <c r="L5" s="420"/>
      <c r="M5" s="428"/>
      <c r="N5" s="383"/>
      <c r="O5" s="383"/>
      <c r="P5" s="388"/>
      <c r="Q5" s="410"/>
      <c r="R5" s="420"/>
      <c r="S5" s="428"/>
      <c r="T5" s="383"/>
      <c r="U5" s="383"/>
      <c r="V5" s="383"/>
    </row>
    <row r="6" spans="2:22" ht="20.100000000000001" customHeight="1">
      <c r="B6" s="377"/>
      <c r="C6" s="384">
        <v>0.5</v>
      </c>
      <c r="D6" s="397"/>
      <c r="E6" s="406">
        <v>0.32</v>
      </c>
      <c r="F6" s="416"/>
      <c r="G6" s="424">
        <v>-0.65</v>
      </c>
      <c r="H6" s="384"/>
      <c r="I6" s="384">
        <v>-0.47</v>
      </c>
      <c r="J6" s="397"/>
      <c r="K6" s="406">
        <v>-7.0000000000000007e-002</v>
      </c>
      <c r="L6" s="416"/>
      <c r="M6" s="424">
        <v>-0.45</v>
      </c>
      <c r="N6" s="384"/>
      <c r="O6" s="384">
        <v>-0.38</v>
      </c>
      <c r="P6" s="397"/>
      <c r="Q6" s="406"/>
      <c r="R6" s="416"/>
      <c r="S6" s="424"/>
      <c r="T6" s="384"/>
      <c r="U6" s="384"/>
      <c r="V6" s="384"/>
    </row>
    <row r="7" spans="2:22" ht="20.100000000000001" customHeight="1">
      <c r="B7" s="377"/>
      <c r="C7" s="385"/>
      <c r="D7" s="398"/>
      <c r="E7" s="407"/>
      <c r="F7" s="417"/>
      <c r="G7" s="425"/>
      <c r="H7" s="385"/>
      <c r="I7" s="385"/>
      <c r="J7" s="398"/>
      <c r="K7" s="407"/>
      <c r="L7" s="417"/>
      <c r="M7" s="425"/>
      <c r="N7" s="385"/>
      <c r="O7" s="385"/>
      <c r="P7" s="398"/>
      <c r="Q7" s="407"/>
      <c r="R7" s="417"/>
      <c r="S7" s="425"/>
      <c r="T7" s="385"/>
      <c r="U7" s="385"/>
      <c r="V7" s="385"/>
    </row>
    <row r="8" spans="2:22" ht="20.100000000000001" customHeight="1">
      <c r="B8" s="377"/>
      <c r="C8" s="386">
        <v>7.0000000000000007e-002</v>
      </c>
      <c r="D8" s="391"/>
      <c r="E8" s="408">
        <v>3.e-002</v>
      </c>
      <c r="F8" s="418"/>
      <c r="G8" s="426">
        <v>-5.e-002</v>
      </c>
      <c r="H8" s="386"/>
      <c r="I8" s="386">
        <v>0</v>
      </c>
      <c r="J8" s="391"/>
      <c r="K8" s="408">
        <v>-7.0000000000000007e-002</v>
      </c>
      <c r="L8" s="418"/>
      <c r="M8" s="426">
        <v>-0.45</v>
      </c>
      <c r="N8" s="386"/>
      <c r="O8" s="386">
        <v>-0.38</v>
      </c>
      <c r="P8" s="391"/>
      <c r="Q8" s="408">
        <v>0</v>
      </c>
      <c r="R8" s="418"/>
      <c r="S8" s="426">
        <v>0</v>
      </c>
      <c r="T8" s="386"/>
      <c r="U8" s="386">
        <v>0</v>
      </c>
      <c r="V8" s="386"/>
    </row>
    <row r="9" spans="2:22" ht="20.100000000000001" customHeight="1">
      <c r="B9" s="377"/>
      <c r="C9" s="382"/>
      <c r="D9" s="396"/>
      <c r="E9" s="409"/>
      <c r="F9" s="419"/>
      <c r="G9" s="427"/>
      <c r="H9" s="382"/>
      <c r="I9" s="382"/>
      <c r="J9" s="396"/>
      <c r="K9" s="409"/>
      <c r="L9" s="419"/>
      <c r="M9" s="427"/>
      <c r="N9" s="382"/>
      <c r="O9" s="382"/>
      <c r="P9" s="396"/>
      <c r="Q9" s="409"/>
      <c r="R9" s="419"/>
      <c r="S9" s="427"/>
      <c r="T9" s="382"/>
      <c r="U9" s="382"/>
      <c r="V9" s="382"/>
    </row>
    <row r="10" spans="2:22" ht="20.100000000000001" customHeight="1">
      <c r="B10" s="377" t="s">
        <v>9</v>
      </c>
      <c r="C10" s="382">
        <v>-0.62</v>
      </c>
      <c r="D10" s="396"/>
      <c r="E10" s="409">
        <v>-0.38</v>
      </c>
      <c r="F10" s="419"/>
      <c r="G10" s="427">
        <v>0.24</v>
      </c>
      <c r="H10" s="382"/>
      <c r="I10" s="382">
        <v>0</v>
      </c>
      <c r="J10" s="396"/>
      <c r="K10" s="409">
        <v>0</v>
      </c>
      <c r="L10" s="419"/>
      <c r="M10" s="427">
        <v>0</v>
      </c>
      <c r="N10" s="382"/>
      <c r="O10" s="382">
        <v>0</v>
      </c>
      <c r="P10" s="396"/>
      <c r="Q10" s="409">
        <v>0</v>
      </c>
      <c r="R10" s="419"/>
      <c r="S10" s="427">
        <v>0</v>
      </c>
      <c r="T10" s="382"/>
      <c r="U10" s="382">
        <v>0</v>
      </c>
      <c r="V10" s="382"/>
    </row>
    <row r="11" spans="2:22" ht="20.100000000000001" customHeight="1">
      <c r="B11" s="377"/>
      <c r="C11" s="383"/>
      <c r="D11" s="388"/>
      <c r="E11" s="410"/>
      <c r="F11" s="420"/>
      <c r="G11" s="428"/>
      <c r="H11" s="383"/>
      <c r="I11" s="383"/>
      <c r="J11" s="388"/>
      <c r="K11" s="410"/>
      <c r="L11" s="420"/>
      <c r="M11" s="428"/>
      <c r="N11" s="383"/>
      <c r="O11" s="383"/>
      <c r="P11" s="388"/>
      <c r="Q11" s="410"/>
      <c r="R11" s="420"/>
      <c r="S11" s="428"/>
      <c r="T11" s="383"/>
      <c r="U11" s="383"/>
      <c r="V11" s="383"/>
    </row>
    <row r="12" spans="2:22" ht="20.100000000000001" customHeight="1">
      <c r="B12" s="377"/>
      <c r="C12" s="384">
        <v>-0.43</v>
      </c>
      <c r="D12" s="397"/>
      <c r="E12" s="406">
        <v>0.63</v>
      </c>
      <c r="F12" s="416"/>
      <c r="G12" s="424">
        <v>1.86</v>
      </c>
      <c r="H12" s="384"/>
      <c r="I12" s="384">
        <v>1.6</v>
      </c>
      <c r="J12" s="397"/>
      <c r="K12" s="406">
        <v>1.6</v>
      </c>
      <c r="L12" s="416"/>
      <c r="M12" s="424">
        <v>1.6</v>
      </c>
      <c r="N12" s="384"/>
      <c r="O12" s="384">
        <v>1.6</v>
      </c>
      <c r="P12" s="397"/>
      <c r="Q12" s="406">
        <v>1.6</v>
      </c>
      <c r="R12" s="416"/>
      <c r="S12" s="424">
        <v>1.6</v>
      </c>
      <c r="T12" s="384"/>
      <c r="U12" s="384">
        <v>0.8</v>
      </c>
      <c r="V12" s="384"/>
    </row>
    <row r="13" spans="2:22" ht="20.100000000000001" customHeight="1">
      <c r="B13" s="377"/>
      <c r="C13" s="385"/>
      <c r="D13" s="398"/>
      <c r="E13" s="407"/>
      <c r="F13" s="417"/>
      <c r="G13" s="425"/>
      <c r="H13" s="385"/>
      <c r="I13" s="385"/>
      <c r="J13" s="398"/>
      <c r="K13" s="407"/>
      <c r="L13" s="417"/>
      <c r="M13" s="425"/>
      <c r="N13" s="385"/>
      <c r="O13" s="385"/>
      <c r="P13" s="398"/>
      <c r="Q13" s="407"/>
      <c r="R13" s="417"/>
      <c r="S13" s="425"/>
      <c r="T13" s="385"/>
      <c r="U13" s="385"/>
      <c r="V13" s="385"/>
    </row>
    <row r="14" spans="2:22" ht="20.100000000000001" customHeight="1">
      <c r="B14" s="377"/>
      <c r="C14" s="386">
        <v>-0.16</v>
      </c>
      <c r="D14" s="391"/>
      <c r="E14" s="408">
        <v>1.1399999999999999</v>
      </c>
      <c r="F14" s="418"/>
      <c r="G14" s="426">
        <v>2.5499999999999998</v>
      </c>
      <c r="H14" s="386"/>
      <c r="I14" s="386">
        <v>2.5</v>
      </c>
      <c r="J14" s="391"/>
      <c r="K14" s="408">
        <v>2.75</v>
      </c>
      <c r="L14" s="418"/>
      <c r="M14" s="426">
        <v>4</v>
      </c>
      <c r="N14" s="386"/>
      <c r="O14" s="386">
        <v>5</v>
      </c>
      <c r="P14" s="391"/>
      <c r="Q14" s="408">
        <v>5</v>
      </c>
      <c r="R14" s="418"/>
      <c r="S14" s="426">
        <v>3.3</v>
      </c>
      <c r="T14" s="386"/>
      <c r="U14" s="386">
        <v>0.8</v>
      </c>
      <c r="V14" s="386"/>
    </row>
    <row r="15" spans="2:22" ht="20.100000000000001" customHeight="1">
      <c r="B15" s="377"/>
      <c r="C15" s="382"/>
      <c r="D15" s="396"/>
      <c r="E15" s="409"/>
      <c r="F15" s="419"/>
      <c r="G15" s="427"/>
      <c r="H15" s="382"/>
      <c r="I15" s="382"/>
      <c r="J15" s="396"/>
      <c r="K15" s="409"/>
      <c r="L15" s="419"/>
      <c r="M15" s="427"/>
      <c r="N15" s="382"/>
      <c r="O15" s="382"/>
      <c r="P15" s="396"/>
      <c r="Q15" s="409"/>
      <c r="R15" s="419"/>
      <c r="S15" s="427"/>
      <c r="T15" s="382"/>
      <c r="U15" s="382"/>
      <c r="V15" s="382"/>
    </row>
    <row r="16" spans="2:22" ht="20.100000000000001" customHeight="1">
      <c r="B16" s="377" t="s">
        <v>13</v>
      </c>
      <c r="C16" s="382">
        <v>0</v>
      </c>
      <c r="D16" s="396"/>
      <c r="E16" s="409">
        <v>0.45</v>
      </c>
      <c r="F16" s="419"/>
      <c r="G16" s="427">
        <v>0.9</v>
      </c>
      <c r="H16" s="382"/>
      <c r="I16" s="382">
        <v>0.9</v>
      </c>
      <c r="J16" s="396"/>
      <c r="K16" s="409">
        <v>1.1499999999999999</v>
      </c>
      <c r="L16" s="419"/>
      <c r="M16" s="427">
        <v>2.65</v>
      </c>
      <c r="N16" s="382"/>
      <c r="O16" s="382">
        <v>4</v>
      </c>
      <c r="P16" s="396"/>
      <c r="Q16" s="409">
        <v>4.0999999999999996</v>
      </c>
      <c r="R16" s="419"/>
      <c r="S16" s="427">
        <v>2.0499999999999998</v>
      </c>
      <c r="T16" s="382"/>
      <c r="U16" s="382">
        <v>0</v>
      </c>
      <c r="V16" s="382"/>
    </row>
    <row r="17" spans="2:22" ht="20.100000000000001" customHeight="1">
      <c r="B17" s="377"/>
      <c r="C17" s="383"/>
      <c r="D17" s="388"/>
      <c r="E17" s="410"/>
      <c r="F17" s="420"/>
      <c r="G17" s="428"/>
      <c r="H17" s="383"/>
      <c r="I17" s="383"/>
      <c r="J17" s="388"/>
      <c r="K17" s="410"/>
      <c r="L17" s="420"/>
      <c r="M17" s="428"/>
      <c r="N17" s="383"/>
      <c r="O17" s="383"/>
      <c r="P17" s="388"/>
      <c r="Q17" s="410"/>
      <c r="R17" s="420"/>
      <c r="S17" s="428"/>
      <c r="T17" s="383"/>
      <c r="U17" s="383"/>
      <c r="V17" s="383"/>
    </row>
    <row r="18" spans="2:22" ht="20.100000000000001" customHeight="1">
      <c r="B18" s="377"/>
      <c r="C18" s="384">
        <v>0</v>
      </c>
      <c r="D18" s="397"/>
      <c r="E18" s="406">
        <v>0</v>
      </c>
      <c r="F18" s="416"/>
      <c r="G18" s="424">
        <v>0</v>
      </c>
      <c r="H18" s="384"/>
      <c r="I18" s="384">
        <v>0</v>
      </c>
      <c r="J18" s="397"/>
      <c r="K18" s="406">
        <v>0</v>
      </c>
      <c r="L18" s="416"/>
      <c r="M18" s="424">
        <v>0.25</v>
      </c>
      <c r="N18" s="384"/>
      <c r="O18" s="384">
        <v>0.6</v>
      </c>
      <c r="P18" s="397"/>
      <c r="Q18" s="406">
        <v>0.7</v>
      </c>
      <c r="R18" s="416"/>
      <c r="S18" s="424">
        <v>0.35</v>
      </c>
      <c r="T18" s="384"/>
      <c r="U18" s="384">
        <v>0</v>
      </c>
      <c r="V18" s="384"/>
    </row>
    <row r="19" spans="2:22" ht="20.100000000000001" customHeight="1">
      <c r="B19" s="377"/>
      <c r="C19" s="385"/>
      <c r="D19" s="398"/>
      <c r="E19" s="407"/>
      <c r="F19" s="417"/>
      <c r="G19" s="425"/>
      <c r="H19" s="385"/>
      <c r="I19" s="385"/>
      <c r="J19" s="398"/>
      <c r="K19" s="407"/>
      <c r="L19" s="417"/>
      <c r="M19" s="425"/>
      <c r="N19" s="385"/>
      <c r="O19" s="385"/>
      <c r="P19" s="398"/>
      <c r="Q19" s="407"/>
      <c r="R19" s="417"/>
      <c r="S19" s="425"/>
      <c r="T19" s="385"/>
      <c r="U19" s="385"/>
      <c r="V19" s="385"/>
    </row>
    <row r="20" spans="2:22" ht="20.100000000000001" customHeight="1">
      <c r="B20" s="377"/>
      <c r="C20" s="386">
        <v>0</v>
      </c>
      <c r="D20" s="391"/>
      <c r="E20" s="408">
        <v>0</v>
      </c>
      <c r="F20" s="418"/>
      <c r="G20" s="426">
        <v>0</v>
      </c>
      <c r="H20" s="386"/>
      <c r="I20" s="386">
        <v>0</v>
      </c>
      <c r="J20" s="391"/>
      <c r="K20" s="408">
        <v>0</v>
      </c>
      <c r="L20" s="418"/>
      <c r="M20" s="426">
        <v>0</v>
      </c>
      <c r="N20" s="386"/>
      <c r="O20" s="386">
        <v>0</v>
      </c>
      <c r="P20" s="391"/>
      <c r="Q20" s="408">
        <v>0</v>
      </c>
      <c r="R20" s="418"/>
      <c r="S20" s="426">
        <v>0</v>
      </c>
      <c r="T20" s="386"/>
      <c r="U20" s="386">
        <v>0</v>
      </c>
      <c r="V20" s="386"/>
    </row>
    <row r="21" spans="2:22" ht="20.100000000000001" customHeight="1">
      <c r="B21" s="377"/>
      <c r="C21" s="382"/>
      <c r="D21" s="396"/>
      <c r="E21" s="409"/>
      <c r="F21" s="419"/>
      <c r="G21" s="427"/>
      <c r="H21" s="382"/>
      <c r="I21" s="382"/>
      <c r="J21" s="396"/>
      <c r="K21" s="409"/>
      <c r="L21" s="419"/>
      <c r="M21" s="427"/>
      <c r="N21" s="382"/>
      <c r="O21" s="382"/>
      <c r="P21" s="396"/>
      <c r="Q21" s="409"/>
      <c r="R21" s="419"/>
      <c r="S21" s="427"/>
      <c r="T21" s="382"/>
      <c r="U21" s="382"/>
      <c r="V21" s="382"/>
    </row>
    <row r="22" spans="2:22" ht="20.100000000000001" customHeight="1">
      <c r="B22" s="378"/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387"/>
      <c r="P22" s="387"/>
      <c r="Q22" s="387"/>
      <c r="R22" s="387"/>
      <c r="S22" s="387"/>
      <c r="T22" s="387"/>
      <c r="U22" s="387"/>
      <c r="V22" s="387"/>
    </row>
    <row r="23" spans="2:22" ht="20.100000000000001" customHeight="1">
      <c r="B23" s="374" t="s">
        <v>21</v>
      </c>
      <c r="V23" s="468" t="s">
        <v>28</v>
      </c>
    </row>
    <row r="24" spans="2:22" ht="20.100000000000001" customHeight="1">
      <c r="B24" s="376"/>
      <c r="C24" s="381">
        <v>2</v>
      </c>
      <c r="D24" s="395"/>
      <c r="E24" s="395"/>
      <c r="F24" s="395"/>
      <c r="G24" s="395"/>
      <c r="H24" s="436"/>
      <c r="I24" s="381">
        <v>3</v>
      </c>
      <c r="J24" s="395"/>
      <c r="K24" s="395"/>
      <c r="L24" s="395"/>
      <c r="M24" s="395"/>
      <c r="N24" s="436"/>
      <c r="O24" s="381">
        <v>4</v>
      </c>
      <c r="P24" s="395"/>
      <c r="Q24" s="395"/>
      <c r="R24" s="395"/>
      <c r="S24" s="395"/>
      <c r="T24" s="436"/>
      <c r="U24" s="377">
        <v>5</v>
      </c>
      <c r="V24" s="377"/>
    </row>
    <row r="25" spans="2:22" ht="20.100000000000001" customHeight="1">
      <c r="B25" s="377" t="s">
        <v>15</v>
      </c>
      <c r="C25" s="388">
        <v>0</v>
      </c>
      <c r="D25" s="399"/>
      <c r="E25" s="404">
        <v>0</v>
      </c>
      <c r="F25" s="399"/>
      <c r="G25" s="404">
        <v>0</v>
      </c>
      <c r="H25" s="428"/>
      <c r="I25" s="388">
        <v>0</v>
      </c>
      <c r="J25" s="399"/>
      <c r="K25" s="404"/>
      <c r="L25" s="399"/>
      <c r="M25" s="404"/>
      <c r="N25" s="428"/>
      <c r="O25" s="388"/>
      <c r="P25" s="399"/>
      <c r="Q25" s="404"/>
      <c r="R25" s="399"/>
      <c r="S25" s="404"/>
      <c r="T25" s="428"/>
      <c r="U25" s="388"/>
      <c r="V25" s="428"/>
    </row>
    <row r="26" spans="2:22" ht="20.100000000000001" customHeight="1">
      <c r="B26" s="377"/>
      <c r="C26" s="389">
        <v>63</v>
      </c>
      <c r="D26" s="400"/>
      <c r="E26" s="405">
        <v>4</v>
      </c>
      <c r="F26" s="400"/>
      <c r="G26" s="405">
        <v>57.999999999999993</v>
      </c>
      <c r="H26" s="435"/>
      <c r="I26" s="389">
        <v>47</v>
      </c>
      <c r="J26" s="400"/>
      <c r="K26" s="405"/>
      <c r="L26" s="400"/>
      <c r="M26" s="405"/>
      <c r="N26" s="435"/>
      <c r="O26" s="389"/>
      <c r="P26" s="400"/>
      <c r="Q26" s="405"/>
      <c r="R26" s="400"/>
      <c r="S26" s="405"/>
      <c r="T26" s="435"/>
      <c r="U26" s="389"/>
      <c r="V26" s="435"/>
    </row>
    <row r="27" spans="2:22" ht="20.100000000000001" customHeight="1">
      <c r="B27" s="377"/>
      <c r="C27" s="390">
        <v>50</v>
      </c>
      <c r="D27" s="401"/>
      <c r="E27" s="411">
        <v>32</v>
      </c>
      <c r="F27" s="401"/>
      <c r="G27" s="492">
        <v>0</v>
      </c>
      <c r="H27" s="497"/>
      <c r="I27" s="390">
        <v>0</v>
      </c>
      <c r="J27" s="401"/>
      <c r="K27" s="411">
        <v>0</v>
      </c>
      <c r="L27" s="401"/>
      <c r="M27" s="411">
        <v>0</v>
      </c>
      <c r="N27" s="434"/>
      <c r="O27" s="390">
        <v>0</v>
      </c>
      <c r="P27" s="401"/>
      <c r="Q27" s="411"/>
      <c r="R27" s="401"/>
      <c r="S27" s="411"/>
      <c r="T27" s="434"/>
      <c r="U27" s="390"/>
      <c r="V27" s="434"/>
    </row>
    <row r="28" spans="2:22" ht="20.100000000000001" customHeight="1">
      <c r="B28" s="377"/>
      <c r="C28" s="389">
        <v>0</v>
      </c>
      <c r="D28" s="400"/>
      <c r="E28" s="405">
        <v>0</v>
      </c>
      <c r="F28" s="400"/>
      <c r="G28" s="405">
        <v>65</v>
      </c>
      <c r="H28" s="435"/>
      <c r="I28" s="389">
        <v>47</v>
      </c>
      <c r="J28" s="400"/>
      <c r="K28" s="405">
        <v>7.0000000000000009</v>
      </c>
      <c r="L28" s="400"/>
      <c r="M28" s="405">
        <v>45</v>
      </c>
      <c r="N28" s="435"/>
      <c r="O28" s="389">
        <v>38</v>
      </c>
      <c r="P28" s="400"/>
      <c r="Q28" s="405"/>
      <c r="R28" s="400"/>
      <c r="S28" s="405"/>
      <c r="T28" s="435"/>
      <c r="U28" s="389"/>
      <c r="V28" s="435"/>
    </row>
    <row r="29" spans="2:22" ht="20.100000000000001" customHeight="1">
      <c r="B29" s="377"/>
      <c r="C29" s="390">
        <v>7.0000000000000009</v>
      </c>
      <c r="D29" s="401"/>
      <c r="E29" s="411">
        <v>3</v>
      </c>
      <c r="F29" s="401"/>
      <c r="G29" s="411">
        <v>0</v>
      </c>
      <c r="H29" s="434"/>
      <c r="I29" s="504">
        <v>0</v>
      </c>
      <c r="J29" s="506"/>
      <c r="K29" s="492">
        <v>0</v>
      </c>
      <c r="L29" s="506"/>
      <c r="M29" s="492">
        <v>0</v>
      </c>
      <c r="N29" s="497"/>
      <c r="O29" s="504">
        <v>0</v>
      </c>
      <c r="P29" s="506"/>
      <c r="Q29" s="492">
        <v>0</v>
      </c>
      <c r="R29" s="506"/>
      <c r="S29" s="411">
        <v>0</v>
      </c>
      <c r="T29" s="434"/>
      <c r="U29" s="390">
        <v>0</v>
      </c>
      <c r="V29" s="434"/>
    </row>
    <row r="30" spans="2:22" ht="20.100000000000001" customHeight="1">
      <c r="B30" s="377"/>
      <c r="C30" s="391">
        <v>0</v>
      </c>
      <c r="D30" s="402"/>
      <c r="E30" s="412">
        <v>0</v>
      </c>
      <c r="F30" s="402"/>
      <c r="G30" s="412">
        <v>5</v>
      </c>
      <c r="H30" s="426"/>
      <c r="I30" s="505">
        <v>0</v>
      </c>
      <c r="J30" s="507"/>
      <c r="K30" s="494">
        <v>7.0000000000000009</v>
      </c>
      <c r="L30" s="507"/>
      <c r="M30" s="494">
        <v>45</v>
      </c>
      <c r="N30" s="499"/>
      <c r="O30" s="505">
        <v>38</v>
      </c>
      <c r="P30" s="507"/>
      <c r="Q30" s="494">
        <v>0</v>
      </c>
      <c r="R30" s="507"/>
      <c r="S30" s="412">
        <v>0</v>
      </c>
      <c r="T30" s="426"/>
      <c r="U30" s="391">
        <v>0</v>
      </c>
      <c r="V30" s="426"/>
    </row>
    <row r="31" spans="2:22" ht="20.100000000000001" customHeight="1">
      <c r="B31" s="377" t="s">
        <v>9</v>
      </c>
      <c r="C31" s="383">
        <v>0</v>
      </c>
      <c r="D31" s="388"/>
      <c r="E31" s="410">
        <v>0</v>
      </c>
      <c r="F31" s="420"/>
      <c r="G31" s="428">
        <v>24</v>
      </c>
      <c r="H31" s="383"/>
      <c r="I31" s="500">
        <v>0</v>
      </c>
      <c r="J31" s="508"/>
      <c r="K31" s="511">
        <v>0</v>
      </c>
      <c r="L31" s="515"/>
      <c r="M31" s="495">
        <v>0</v>
      </c>
      <c r="N31" s="500"/>
      <c r="O31" s="500">
        <v>0</v>
      </c>
      <c r="P31" s="508"/>
      <c r="Q31" s="511">
        <v>0</v>
      </c>
      <c r="R31" s="515"/>
      <c r="S31" s="428">
        <v>0</v>
      </c>
      <c r="T31" s="383"/>
      <c r="U31" s="383">
        <v>0</v>
      </c>
      <c r="V31" s="383"/>
    </row>
    <row r="32" spans="2:22" ht="20.100000000000001" customHeight="1">
      <c r="B32" s="377"/>
      <c r="C32" s="392">
        <v>62</v>
      </c>
      <c r="D32" s="403"/>
      <c r="E32" s="413">
        <v>38</v>
      </c>
      <c r="F32" s="421"/>
      <c r="G32" s="431">
        <v>0</v>
      </c>
      <c r="H32" s="392"/>
      <c r="I32" s="501">
        <v>0</v>
      </c>
      <c r="J32" s="509"/>
      <c r="K32" s="512">
        <v>0</v>
      </c>
      <c r="L32" s="516"/>
      <c r="M32" s="496">
        <v>0</v>
      </c>
      <c r="N32" s="501"/>
      <c r="O32" s="501">
        <v>0</v>
      </c>
      <c r="P32" s="509"/>
      <c r="Q32" s="512">
        <v>0</v>
      </c>
      <c r="R32" s="516"/>
      <c r="S32" s="431">
        <v>0</v>
      </c>
      <c r="T32" s="392"/>
      <c r="U32" s="392">
        <v>0</v>
      </c>
      <c r="V32" s="392"/>
    </row>
    <row r="33" spans="2:23" ht="20.100000000000001" customHeight="1">
      <c r="B33" s="377"/>
      <c r="C33" s="393">
        <v>0</v>
      </c>
      <c r="D33" s="390"/>
      <c r="E33" s="414">
        <v>63</v>
      </c>
      <c r="F33" s="422"/>
      <c r="G33" s="434">
        <v>186</v>
      </c>
      <c r="H33" s="393"/>
      <c r="I33" s="502">
        <v>160</v>
      </c>
      <c r="J33" s="504"/>
      <c r="K33" s="513">
        <v>160</v>
      </c>
      <c r="L33" s="517"/>
      <c r="M33" s="497">
        <v>160</v>
      </c>
      <c r="N33" s="502"/>
      <c r="O33" s="502">
        <v>160</v>
      </c>
      <c r="P33" s="504"/>
      <c r="Q33" s="513">
        <v>160</v>
      </c>
      <c r="R33" s="517"/>
      <c r="S33" s="434">
        <v>160</v>
      </c>
      <c r="T33" s="393"/>
      <c r="U33" s="393">
        <v>80</v>
      </c>
      <c r="V33" s="393"/>
    </row>
    <row r="34" spans="2:23" ht="20.100000000000001" customHeight="1">
      <c r="B34" s="377"/>
      <c r="C34" s="394">
        <v>43</v>
      </c>
      <c r="D34" s="389"/>
      <c r="E34" s="415">
        <v>0</v>
      </c>
      <c r="F34" s="423"/>
      <c r="G34" s="435">
        <v>0</v>
      </c>
      <c r="H34" s="394"/>
      <c r="I34" s="503">
        <v>0</v>
      </c>
      <c r="J34" s="510"/>
      <c r="K34" s="514">
        <v>0</v>
      </c>
      <c r="L34" s="518"/>
      <c r="M34" s="498">
        <v>0</v>
      </c>
      <c r="N34" s="503"/>
      <c r="O34" s="503">
        <v>0</v>
      </c>
      <c r="P34" s="510"/>
      <c r="Q34" s="514">
        <v>0</v>
      </c>
      <c r="R34" s="518"/>
      <c r="S34" s="435">
        <v>0</v>
      </c>
      <c r="T34" s="394"/>
      <c r="U34" s="394">
        <v>0</v>
      </c>
      <c r="V34" s="394"/>
    </row>
    <row r="35" spans="2:23" ht="20.100000000000001" customHeight="1">
      <c r="B35" s="377"/>
      <c r="C35" s="392">
        <v>0</v>
      </c>
      <c r="D35" s="403"/>
      <c r="E35" s="413">
        <v>113.99999999999999</v>
      </c>
      <c r="F35" s="421"/>
      <c r="G35" s="431">
        <v>254.99999999999997</v>
      </c>
      <c r="H35" s="392"/>
      <c r="I35" s="392">
        <v>250</v>
      </c>
      <c r="J35" s="403"/>
      <c r="K35" s="413">
        <v>275</v>
      </c>
      <c r="L35" s="421"/>
      <c r="M35" s="431">
        <v>400</v>
      </c>
      <c r="N35" s="392"/>
      <c r="O35" s="392">
        <v>500</v>
      </c>
      <c r="P35" s="403"/>
      <c r="Q35" s="413">
        <v>500</v>
      </c>
      <c r="R35" s="421"/>
      <c r="S35" s="431">
        <v>330</v>
      </c>
      <c r="T35" s="392"/>
      <c r="U35" s="392">
        <v>80</v>
      </c>
      <c r="V35" s="392"/>
    </row>
    <row r="36" spans="2:23" ht="20.100000000000001" customHeight="1">
      <c r="B36" s="377"/>
      <c r="C36" s="386">
        <v>16</v>
      </c>
      <c r="D36" s="391"/>
      <c r="E36" s="408">
        <v>0</v>
      </c>
      <c r="F36" s="418"/>
      <c r="G36" s="426">
        <v>0</v>
      </c>
      <c r="H36" s="386"/>
      <c r="I36" s="386">
        <v>0</v>
      </c>
      <c r="J36" s="391"/>
      <c r="K36" s="408">
        <v>0</v>
      </c>
      <c r="L36" s="418"/>
      <c r="M36" s="426">
        <v>0</v>
      </c>
      <c r="N36" s="386"/>
      <c r="O36" s="386">
        <v>0</v>
      </c>
      <c r="P36" s="391"/>
      <c r="Q36" s="408">
        <v>0</v>
      </c>
      <c r="R36" s="418"/>
      <c r="S36" s="426">
        <v>0</v>
      </c>
      <c r="T36" s="386"/>
      <c r="U36" s="386">
        <v>0</v>
      </c>
      <c r="V36" s="386"/>
    </row>
    <row r="37" spans="2:23" ht="20.100000000000001" customHeight="1">
      <c r="B37" s="377" t="s">
        <v>13</v>
      </c>
      <c r="C37" s="383">
        <v>0</v>
      </c>
      <c r="D37" s="388"/>
      <c r="E37" s="410">
        <v>45</v>
      </c>
      <c r="F37" s="420"/>
      <c r="G37" s="428">
        <v>90</v>
      </c>
      <c r="H37" s="383"/>
      <c r="I37" s="383">
        <v>90</v>
      </c>
      <c r="J37" s="388"/>
      <c r="K37" s="410">
        <v>114.99999999999999</v>
      </c>
      <c r="L37" s="420"/>
      <c r="M37" s="428">
        <v>265</v>
      </c>
      <c r="N37" s="383"/>
      <c r="O37" s="383">
        <v>400</v>
      </c>
      <c r="P37" s="388"/>
      <c r="Q37" s="410">
        <v>409.99999999999994</v>
      </c>
      <c r="R37" s="420"/>
      <c r="S37" s="428">
        <v>204.99999999999997</v>
      </c>
      <c r="T37" s="383"/>
      <c r="U37" s="383">
        <v>0</v>
      </c>
      <c r="V37" s="383"/>
    </row>
    <row r="38" spans="2:23" ht="20.100000000000001" customHeight="1">
      <c r="B38" s="377"/>
      <c r="C38" s="392">
        <v>0</v>
      </c>
      <c r="D38" s="403"/>
      <c r="E38" s="413">
        <v>0</v>
      </c>
      <c r="F38" s="421"/>
      <c r="G38" s="431">
        <v>0</v>
      </c>
      <c r="H38" s="392"/>
      <c r="I38" s="392">
        <v>0</v>
      </c>
      <c r="J38" s="403"/>
      <c r="K38" s="413">
        <v>0</v>
      </c>
      <c r="L38" s="421"/>
      <c r="M38" s="431">
        <v>0</v>
      </c>
      <c r="N38" s="392"/>
      <c r="O38" s="392">
        <v>0</v>
      </c>
      <c r="P38" s="403"/>
      <c r="Q38" s="413">
        <v>0</v>
      </c>
      <c r="R38" s="421"/>
      <c r="S38" s="431">
        <v>0</v>
      </c>
      <c r="T38" s="392"/>
      <c r="U38" s="392">
        <v>0</v>
      </c>
      <c r="V38" s="392"/>
    </row>
    <row r="39" spans="2:23" ht="20.100000000000001" customHeight="1">
      <c r="B39" s="377"/>
      <c r="C39" s="393">
        <v>0</v>
      </c>
      <c r="D39" s="390"/>
      <c r="E39" s="414">
        <v>0</v>
      </c>
      <c r="F39" s="422"/>
      <c r="G39" s="434">
        <v>0</v>
      </c>
      <c r="H39" s="393"/>
      <c r="I39" s="393">
        <v>0</v>
      </c>
      <c r="J39" s="390"/>
      <c r="K39" s="414">
        <v>0</v>
      </c>
      <c r="L39" s="422"/>
      <c r="M39" s="434">
        <v>25</v>
      </c>
      <c r="N39" s="393"/>
      <c r="O39" s="393">
        <v>60</v>
      </c>
      <c r="P39" s="390"/>
      <c r="Q39" s="414">
        <v>70</v>
      </c>
      <c r="R39" s="422"/>
      <c r="S39" s="434">
        <v>35</v>
      </c>
      <c r="T39" s="393"/>
      <c r="U39" s="393">
        <v>0</v>
      </c>
      <c r="V39" s="393"/>
    </row>
    <row r="40" spans="2:23" ht="20.100000000000001" customHeight="1">
      <c r="B40" s="377"/>
      <c r="C40" s="394">
        <v>0</v>
      </c>
      <c r="D40" s="389"/>
      <c r="E40" s="415">
        <v>0</v>
      </c>
      <c r="F40" s="423"/>
      <c r="G40" s="435">
        <v>0</v>
      </c>
      <c r="H40" s="394"/>
      <c r="I40" s="394">
        <v>0</v>
      </c>
      <c r="J40" s="389"/>
      <c r="K40" s="415">
        <v>0</v>
      </c>
      <c r="L40" s="423"/>
      <c r="M40" s="435">
        <v>0</v>
      </c>
      <c r="N40" s="394"/>
      <c r="O40" s="394">
        <v>0</v>
      </c>
      <c r="P40" s="389"/>
      <c r="Q40" s="415">
        <v>0</v>
      </c>
      <c r="R40" s="423"/>
      <c r="S40" s="435">
        <v>0</v>
      </c>
      <c r="T40" s="394"/>
      <c r="U40" s="394">
        <v>0</v>
      </c>
      <c r="V40" s="394"/>
    </row>
    <row r="41" spans="2:23" ht="20.100000000000001" customHeight="1">
      <c r="B41" s="377"/>
      <c r="C41" s="392">
        <v>0</v>
      </c>
      <c r="D41" s="403"/>
      <c r="E41" s="413">
        <v>0</v>
      </c>
      <c r="F41" s="421"/>
      <c r="G41" s="431">
        <v>0</v>
      </c>
      <c r="H41" s="392"/>
      <c r="I41" s="392">
        <v>0</v>
      </c>
      <c r="J41" s="403"/>
      <c r="K41" s="413">
        <v>0</v>
      </c>
      <c r="L41" s="421"/>
      <c r="M41" s="431">
        <v>0</v>
      </c>
      <c r="N41" s="392"/>
      <c r="O41" s="392">
        <v>0</v>
      </c>
      <c r="P41" s="403"/>
      <c r="Q41" s="413">
        <v>0</v>
      </c>
      <c r="R41" s="421"/>
      <c r="S41" s="431">
        <v>0</v>
      </c>
      <c r="T41" s="392"/>
      <c r="U41" s="392">
        <v>0</v>
      </c>
      <c r="V41" s="392"/>
    </row>
    <row r="42" spans="2:23" ht="20.100000000000001" customHeight="1">
      <c r="B42" s="377"/>
      <c r="C42" s="386">
        <v>0</v>
      </c>
      <c r="D42" s="391"/>
      <c r="E42" s="408">
        <v>0</v>
      </c>
      <c r="F42" s="418"/>
      <c r="G42" s="426">
        <v>0</v>
      </c>
      <c r="H42" s="386"/>
      <c r="I42" s="386">
        <v>0</v>
      </c>
      <c r="J42" s="391"/>
      <c r="K42" s="408">
        <v>0</v>
      </c>
      <c r="L42" s="418"/>
      <c r="M42" s="426">
        <v>0</v>
      </c>
      <c r="N42" s="386"/>
      <c r="O42" s="386">
        <v>0</v>
      </c>
      <c r="P42" s="391"/>
      <c r="Q42" s="408">
        <v>0</v>
      </c>
      <c r="R42" s="418"/>
      <c r="S42" s="426">
        <v>0</v>
      </c>
      <c r="T42" s="386"/>
      <c r="U42" s="386">
        <v>0</v>
      </c>
      <c r="V42" s="386"/>
      <c r="W42" s="470"/>
    </row>
    <row r="43" spans="2:23" ht="20.100000000000001" customHeight="1">
      <c r="B43" s="378"/>
      <c r="C43" s="387"/>
      <c r="D43" s="387"/>
      <c r="E43" s="387"/>
      <c r="F43" s="387"/>
      <c r="G43" s="387"/>
      <c r="H43" s="387"/>
      <c r="I43" s="387"/>
      <c r="J43" s="387"/>
      <c r="K43" s="387"/>
      <c r="L43" s="387"/>
      <c r="M43" s="387"/>
      <c r="N43" s="387"/>
      <c r="O43" s="387"/>
      <c r="P43" s="387"/>
      <c r="Q43" s="387"/>
      <c r="R43" s="461" t="s">
        <v>30</v>
      </c>
      <c r="S43" s="387"/>
      <c r="T43" s="463" t="s">
        <v>36</v>
      </c>
      <c r="U43" s="464">
        <v>5919</v>
      </c>
      <c r="V43" s="464"/>
      <c r="W43" s="471"/>
    </row>
    <row r="44" spans="2:23" ht="20.100000000000001" customHeight="1">
      <c r="B44" s="378"/>
      <c r="C44" s="387"/>
      <c r="D44" s="387"/>
      <c r="E44" s="387"/>
      <c r="F44" s="387"/>
      <c r="G44" s="387"/>
      <c r="H44" s="387"/>
      <c r="I44" s="387"/>
      <c r="J44" s="387"/>
      <c r="K44" s="387"/>
      <c r="L44" s="387"/>
      <c r="M44" s="387"/>
      <c r="N44" s="387"/>
      <c r="O44" s="387"/>
      <c r="P44" s="387"/>
      <c r="Q44" s="387"/>
      <c r="R44" s="461" t="s">
        <v>37</v>
      </c>
      <c r="S44" s="387"/>
      <c r="T44" s="387" t="s">
        <v>36</v>
      </c>
      <c r="U44" s="465">
        <v>628</v>
      </c>
      <c r="V44" s="465"/>
      <c r="W44" s="471"/>
    </row>
    <row r="45" spans="2:23" ht="20.100000000000001" customHeight="1">
      <c r="B45" s="378"/>
      <c r="C45" s="387"/>
      <c r="D45" s="387"/>
      <c r="E45" s="387"/>
      <c r="F45" s="387"/>
      <c r="G45" s="387"/>
      <c r="H45" s="387"/>
      <c r="I45" s="387"/>
      <c r="J45" s="387"/>
      <c r="K45" s="387"/>
      <c r="L45" s="387"/>
      <c r="M45" s="387"/>
      <c r="N45" s="387"/>
      <c r="O45" s="387"/>
      <c r="P45" s="519"/>
      <c r="Q45" s="387"/>
      <c r="R45" s="387"/>
      <c r="S45" s="387"/>
      <c r="T45" s="387"/>
      <c r="U45" s="466"/>
      <c r="V45" s="466"/>
    </row>
    <row r="46" spans="2:23" ht="20.100000000000001" customHeight="1">
      <c r="B46" s="374" t="s">
        <v>1</v>
      </c>
      <c r="U46" s="467"/>
      <c r="V46" s="462"/>
    </row>
    <row r="47" spans="2:23" ht="20.100000000000001" customHeight="1">
      <c r="B47" s="379">
        <v>80.8</v>
      </c>
      <c r="C47" s="379"/>
      <c r="D47" s="379"/>
      <c r="E47" s="379"/>
      <c r="F47" s="379"/>
      <c r="G47" s="379"/>
      <c r="H47" s="379"/>
      <c r="I47" s="379"/>
      <c r="J47" s="379"/>
      <c r="K47" s="379"/>
      <c r="L47" s="379"/>
      <c r="M47" s="379"/>
      <c r="N47" s="379"/>
      <c r="O47" s="379"/>
      <c r="P47" s="379"/>
      <c r="Q47" s="379"/>
      <c r="R47" s="379"/>
      <c r="S47" s="379"/>
      <c r="T47" s="379"/>
      <c r="U47" s="379"/>
    </row>
    <row r="48" spans="2:23" ht="20.100000000000001" customHeight="1">
      <c r="B48" s="379"/>
      <c r="C48" s="379"/>
      <c r="D48" s="379"/>
      <c r="E48" s="379"/>
      <c r="F48" s="379"/>
      <c r="G48" s="379"/>
      <c r="H48" s="379"/>
      <c r="I48" s="379"/>
      <c r="J48" s="379"/>
      <c r="K48" s="379"/>
      <c r="L48" s="379"/>
      <c r="M48" s="379"/>
      <c r="N48" s="379"/>
      <c r="O48" s="379"/>
      <c r="P48" s="379"/>
      <c r="Q48" s="379"/>
      <c r="R48" s="379"/>
      <c r="S48" s="379"/>
      <c r="T48" s="379"/>
      <c r="U48" s="379"/>
    </row>
    <row r="49" spans="2:21" ht="20.100000000000001" customHeight="1">
      <c r="B49" s="379"/>
      <c r="C49" s="379"/>
      <c r="D49" s="379">
        <v>80.52</v>
      </c>
      <c r="E49" s="379"/>
      <c r="F49" s="379">
        <v>80.52</v>
      </c>
      <c r="G49" s="379"/>
      <c r="H49" s="379">
        <v>80.8</v>
      </c>
      <c r="I49" s="379"/>
      <c r="J49" s="379"/>
      <c r="K49" s="379"/>
      <c r="L49" s="379"/>
      <c r="M49" s="379"/>
      <c r="N49" s="379"/>
      <c r="O49" s="379"/>
      <c r="P49" s="379"/>
      <c r="Q49" s="379"/>
      <c r="R49" s="379"/>
      <c r="S49" s="379"/>
      <c r="T49" s="379"/>
      <c r="U49" s="379"/>
    </row>
    <row r="50" spans="2:21" ht="20.100000000000001" customHeight="1">
      <c r="B50" s="379"/>
      <c r="C50" s="379"/>
      <c r="D50" s="379"/>
      <c r="E50" s="379"/>
      <c r="F50" s="379"/>
      <c r="G50" s="379"/>
      <c r="H50" s="379"/>
      <c r="I50" s="379"/>
      <c r="J50" s="379"/>
      <c r="K50" s="379"/>
      <c r="L50" s="379"/>
      <c r="M50" s="379"/>
      <c r="N50" s="379"/>
      <c r="O50" s="379"/>
      <c r="P50" s="379"/>
      <c r="Q50" s="379"/>
      <c r="R50" s="379"/>
      <c r="S50" s="379"/>
      <c r="T50" s="379"/>
      <c r="U50" s="379"/>
    </row>
    <row r="51" spans="2:21" ht="20.100000000000001" customHeight="1">
      <c r="B51" s="379"/>
      <c r="C51" s="379"/>
      <c r="D51" s="379">
        <v>80.599999999999994</v>
      </c>
      <c r="E51" s="379"/>
      <c r="F51" s="379">
        <v>82.1</v>
      </c>
      <c r="G51" s="379"/>
      <c r="H51" s="379">
        <v>80.8</v>
      </c>
      <c r="I51" s="379"/>
      <c r="J51" s="379">
        <v>80.8</v>
      </c>
      <c r="K51" s="379"/>
      <c r="L51" s="379">
        <v>80.8</v>
      </c>
      <c r="M51" s="379"/>
      <c r="N51" s="379">
        <v>80.8</v>
      </c>
      <c r="O51" s="379"/>
      <c r="P51" s="379"/>
      <c r="Q51" s="379"/>
      <c r="R51" s="379"/>
      <c r="S51" s="379"/>
      <c r="T51" s="379"/>
      <c r="U51" s="379"/>
    </row>
    <row r="52" spans="2:21" ht="20.100000000000001" customHeight="1">
      <c r="B52" s="379"/>
      <c r="C52" s="379"/>
      <c r="D52" s="379"/>
      <c r="E52" s="379"/>
      <c r="F52" s="379"/>
      <c r="G52" s="379"/>
      <c r="H52" s="379"/>
      <c r="I52" s="379"/>
      <c r="J52" s="379"/>
      <c r="K52" s="379"/>
      <c r="L52" s="379"/>
      <c r="M52" s="379"/>
      <c r="N52" s="379"/>
      <c r="O52" s="379"/>
      <c r="P52" s="379"/>
      <c r="Q52" s="379"/>
      <c r="R52" s="379"/>
      <c r="S52" s="379"/>
      <c r="T52" s="379"/>
      <c r="U52" s="379"/>
    </row>
    <row r="53" spans="2:21" ht="20.100000000000001" customHeight="1">
      <c r="B53" s="379"/>
      <c r="C53" s="379"/>
      <c r="D53" s="379">
        <v>84.2</v>
      </c>
      <c r="E53" s="379"/>
      <c r="F53" s="379">
        <v>80.680000000000007</v>
      </c>
      <c r="G53" s="379"/>
      <c r="H53" s="379">
        <v>80.8</v>
      </c>
      <c r="I53" s="379"/>
      <c r="J53" s="379">
        <v>80.8</v>
      </c>
      <c r="K53" s="379"/>
      <c r="L53" s="379">
        <v>80.8</v>
      </c>
      <c r="M53" s="379"/>
      <c r="N53" s="379">
        <v>80.8</v>
      </c>
      <c r="O53" s="379"/>
      <c r="P53" s="379">
        <v>80.8</v>
      </c>
      <c r="Q53" s="379"/>
      <c r="R53" s="379">
        <v>80.8</v>
      </c>
      <c r="S53" s="379"/>
      <c r="T53" s="379">
        <v>80.8</v>
      </c>
      <c r="U53" s="379"/>
    </row>
    <row r="54" spans="2:21" ht="20.100000000000001" customHeight="1">
      <c r="B54" s="379"/>
      <c r="C54" s="379"/>
      <c r="D54" s="379"/>
      <c r="E54" s="379"/>
      <c r="F54" s="379"/>
      <c r="G54" s="379"/>
      <c r="H54" s="379"/>
      <c r="I54" s="379"/>
      <c r="J54" s="379"/>
      <c r="K54" s="379"/>
      <c r="L54" s="379"/>
      <c r="M54" s="379"/>
      <c r="N54" s="379"/>
      <c r="O54" s="379"/>
      <c r="P54" s="379"/>
      <c r="Q54" s="379"/>
      <c r="R54" s="379"/>
      <c r="S54" s="379"/>
      <c r="T54" s="379"/>
      <c r="U54" s="379"/>
    </row>
    <row r="55" spans="2:21" ht="20.100000000000001" customHeight="1">
      <c r="B55" s="379"/>
      <c r="C55" s="379"/>
      <c r="D55" s="379">
        <v>84.86</v>
      </c>
      <c r="E55" s="379"/>
      <c r="F55" s="379">
        <v>80.47</v>
      </c>
      <c r="G55" s="379"/>
      <c r="H55" s="379">
        <v>80.8</v>
      </c>
      <c r="I55" s="379"/>
      <c r="J55" s="379">
        <v>80.8</v>
      </c>
      <c r="K55" s="379"/>
      <c r="L55" s="379">
        <v>80.8</v>
      </c>
      <c r="M55" s="379"/>
      <c r="N55" s="379">
        <v>80.8</v>
      </c>
      <c r="O55" s="379"/>
      <c r="P55" s="379">
        <v>80.8</v>
      </c>
      <c r="Q55" s="379"/>
      <c r="R55" s="379">
        <v>80.8</v>
      </c>
      <c r="S55" s="379"/>
      <c r="T55" s="379">
        <v>80.8</v>
      </c>
      <c r="U55" s="379"/>
    </row>
    <row r="56" spans="2:21" ht="20.100000000000001" customHeight="1">
      <c r="B56" s="379"/>
      <c r="C56" s="379"/>
      <c r="D56" s="379"/>
      <c r="E56" s="379"/>
      <c r="F56" s="379"/>
      <c r="G56" s="379"/>
      <c r="H56" s="379"/>
      <c r="I56" s="379"/>
      <c r="J56" s="379"/>
      <c r="K56" s="379"/>
      <c r="L56" s="379"/>
      <c r="M56" s="379"/>
      <c r="N56" s="379"/>
      <c r="O56" s="379"/>
      <c r="P56" s="379"/>
      <c r="Q56" s="379"/>
      <c r="R56" s="379"/>
      <c r="S56" s="379"/>
      <c r="T56" s="379"/>
      <c r="U56" s="379"/>
    </row>
    <row r="57" spans="2:21" ht="20.100000000000001" customHeight="1">
      <c r="B57" s="379"/>
      <c r="C57" s="379"/>
      <c r="D57" s="379">
        <v>85.45</v>
      </c>
      <c r="E57" s="379"/>
      <c r="F57" s="379">
        <v>80.599999999999994</v>
      </c>
      <c r="G57" s="379"/>
      <c r="H57" s="379">
        <v>80.8</v>
      </c>
      <c r="I57" s="379"/>
      <c r="J57" s="379">
        <v>80.8</v>
      </c>
      <c r="K57" s="379"/>
      <c r="L57" s="379">
        <v>80.8</v>
      </c>
      <c r="M57" s="379"/>
      <c r="N57" s="379">
        <v>80.8</v>
      </c>
      <c r="O57" s="379"/>
      <c r="P57" s="379">
        <v>80.8</v>
      </c>
      <c r="Q57" s="379"/>
      <c r="R57" s="379">
        <v>80.8</v>
      </c>
      <c r="S57" s="379"/>
      <c r="T57" s="379">
        <v>80.8</v>
      </c>
      <c r="U57" s="379"/>
    </row>
    <row r="58" spans="2:21" ht="20.100000000000001" customHeight="1">
      <c r="B58" s="379"/>
      <c r="C58" s="379"/>
      <c r="D58" s="379"/>
      <c r="E58" s="379"/>
      <c r="F58" s="379"/>
      <c r="G58" s="379"/>
      <c r="H58" s="379"/>
      <c r="I58" s="379"/>
      <c r="J58" s="379"/>
      <c r="K58" s="379"/>
      <c r="L58" s="379"/>
      <c r="M58" s="379"/>
      <c r="N58" s="379"/>
      <c r="O58" s="379"/>
      <c r="P58" s="379"/>
      <c r="Q58" s="379"/>
      <c r="R58" s="379"/>
      <c r="S58" s="379"/>
      <c r="T58" s="379"/>
      <c r="U58" s="379"/>
    </row>
    <row r="59" spans="2:21" ht="20.100000000000001" customHeight="1">
      <c r="B59" s="379"/>
      <c r="C59" s="379"/>
      <c r="D59" s="379">
        <v>85.8</v>
      </c>
      <c r="E59" s="379"/>
      <c r="F59" s="379">
        <v>84</v>
      </c>
      <c r="G59" s="379"/>
      <c r="H59" s="379">
        <v>84</v>
      </c>
      <c r="I59" s="379"/>
      <c r="J59" s="379">
        <v>84</v>
      </c>
      <c r="K59" s="379"/>
      <c r="L59" s="379">
        <v>83</v>
      </c>
      <c r="M59" s="379"/>
      <c r="N59" s="379">
        <v>79</v>
      </c>
      <c r="O59" s="379"/>
      <c r="P59" s="379">
        <v>79</v>
      </c>
      <c r="Q59" s="379"/>
      <c r="R59" s="379">
        <v>79</v>
      </c>
      <c r="S59" s="379"/>
      <c r="T59" s="379">
        <v>80.400000000000006</v>
      </c>
      <c r="U59" s="379"/>
    </row>
    <row r="60" spans="2:21" ht="20.100000000000001" customHeight="1">
      <c r="B60" s="379"/>
      <c r="C60" s="379"/>
      <c r="D60" s="379"/>
      <c r="E60" s="379"/>
      <c r="F60" s="379"/>
      <c r="G60" s="379"/>
      <c r="H60" s="379"/>
      <c r="I60" s="379"/>
      <c r="J60" s="379"/>
      <c r="K60" s="379"/>
      <c r="L60" s="379"/>
      <c r="M60" s="379"/>
      <c r="N60" s="379"/>
      <c r="O60" s="379"/>
      <c r="P60" s="379"/>
      <c r="Q60" s="379"/>
      <c r="R60" s="379"/>
      <c r="S60" s="379"/>
      <c r="T60" s="379"/>
      <c r="U60" s="379"/>
    </row>
    <row r="61" spans="2:21" ht="20.100000000000001" customHeight="1">
      <c r="B61" s="379"/>
      <c r="C61" s="379"/>
      <c r="D61" s="379">
        <v>85.5</v>
      </c>
      <c r="E61" s="379"/>
      <c r="F61" s="379">
        <v>85.8</v>
      </c>
      <c r="G61" s="379"/>
      <c r="H61" s="379">
        <v>85.8</v>
      </c>
      <c r="I61" s="379"/>
      <c r="J61" s="379">
        <v>85.8</v>
      </c>
      <c r="K61" s="379"/>
      <c r="L61" s="379">
        <v>85.8</v>
      </c>
      <c r="M61" s="379"/>
      <c r="N61" s="379">
        <v>84.8</v>
      </c>
      <c r="O61" s="379"/>
      <c r="P61" s="379">
        <v>84.4</v>
      </c>
      <c r="Q61" s="379"/>
      <c r="R61" s="379">
        <v>84.4</v>
      </c>
      <c r="S61" s="379"/>
      <c r="T61" s="379"/>
      <c r="U61" s="379"/>
    </row>
    <row r="62" spans="2:21" ht="20.100000000000001" customHeight="1">
      <c r="B62" s="379"/>
      <c r="C62" s="379"/>
      <c r="D62" s="379"/>
      <c r="E62" s="379"/>
      <c r="F62" s="379"/>
      <c r="G62" s="379"/>
      <c r="H62" s="379"/>
      <c r="I62" s="379"/>
      <c r="J62" s="379"/>
      <c r="K62" s="379"/>
      <c r="L62" s="379"/>
      <c r="M62" s="379"/>
      <c r="N62" s="379"/>
      <c r="O62" s="379"/>
      <c r="P62" s="379"/>
      <c r="Q62" s="379"/>
      <c r="R62" s="379"/>
      <c r="S62" s="379"/>
      <c r="T62" s="379"/>
      <c r="U62" s="379"/>
    </row>
    <row r="63" spans="2:21" ht="20.100000000000001" customHeight="1">
      <c r="B63" s="379"/>
      <c r="C63" s="379"/>
      <c r="D63" s="379">
        <v>85.8</v>
      </c>
      <c r="E63" s="379"/>
      <c r="F63" s="379">
        <v>85.8</v>
      </c>
      <c r="G63" s="379"/>
      <c r="H63" s="379">
        <v>85.8</v>
      </c>
      <c r="I63" s="379"/>
      <c r="J63" s="379">
        <v>85.8</v>
      </c>
      <c r="K63" s="379"/>
      <c r="L63" s="379">
        <v>85.8</v>
      </c>
      <c r="M63" s="379"/>
      <c r="N63" s="379">
        <v>85.8</v>
      </c>
      <c r="O63" s="379"/>
      <c r="P63" s="379">
        <v>85.8</v>
      </c>
      <c r="Q63" s="379"/>
      <c r="R63" s="379">
        <v>85.8</v>
      </c>
      <c r="S63" s="379"/>
      <c r="T63" s="379">
        <v>85.8</v>
      </c>
      <c r="U63" s="379"/>
    </row>
    <row r="64" spans="2:21" ht="20.100000000000001" customHeight="1">
      <c r="B64" s="379"/>
      <c r="C64" s="379"/>
      <c r="D64" s="379"/>
      <c r="E64" s="379"/>
      <c r="F64" s="379"/>
      <c r="G64" s="379"/>
      <c r="H64" s="379"/>
      <c r="I64" s="379"/>
      <c r="J64" s="379"/>
      <c r="K64" s="379"/>
      <c r="L64" s="379"/>
      <c r="M64" s="379"/>
      <c r="N64" s="379"/>
      <c r="O64" s="379"/>
      <c r="P64" s="379"/>
      <c r="Q64" s="379"/>
      <c r="R64" s="379"/>
      <c r="S64" s="379"/>
      <c r="T64" s="379"/>
      <c r="U64" s="379"/>
    </row>
    <row r="65" spans="2:21" ht="20.100000000000001" customHeight="1">
      <c r="B65" s="379"/>
      <c r="C65" s="379"/>
      <c r="D65" s="379">
        <v>85.8</v>
      </c>
      <c r="E65" s="379"/>
      <c r="F65" s="379">
        <v>85.8</v>
      </c>
      <c r="G65" s="379"/>
      <c r="H65" s="379">
        <v>85.8</v>
      </c>
      <c r="I65" s="379"/>
      <c r="J65" s="379">
        <v>85.8</v>
      </c>
      <c r="K65" s="379"/>
      <c r="L65" s="379">
        <v>85.8</v>
      </c>
      <c r="M65" s="379"/>
      <c r="N65" s="379">
        <v>85.8</v>
      </c>
      <c r="O65" s="379"/>
      <c r="P65" s="379">
        <v>85.8</v>
      </c>
      <c r="Q65" s="379"/>
      <c r="R65" s="379">
        <v>85.8</v>
      </c>
      <c r="S65" s="379"/>
      <c r="T65" s="379"/>
      <c r="U65" s="379"/>
    </row>
    <row r="66" spans="2:21" ht="20.100000000000001" customHeight="1">
      <c r="B66" s="379"/>
      <c r="C66" s="379"/>
      <c r="D66" s="379"/>
      <c r="E66" s="379"/>
      <c r="F66" s="379"/>
      <c r="G66" s="379"/>
      <c r="H66" s="379"/>
      <c r="I66" s="379"/>
      <c r="J66" s="379"/>
      <c r="K66" s="379"/>
      <c r="L66" s="379"/>
      <c r="M66" s="379"/>
      <c r="N66" s="379"/>
      <c r="O66" s="379"/>
      <c r="P66" s="379"/>
      <c r="Q66" s="379"/>
      <c r="R66" s="379"/>
      <c r="S66" s="379"/>
      <c r="T66" s="379"/>
      <c r="U66" s="379"/>
    </row>
    <row r="67" spans="2:21" ht="9.9499999999999993" customHeight="1"/>
    <row r="68" spans="2:21" ht="20.100000000000001" customHeight="1">
      <c r="B68" s="374" t="s">
        <v>3</v>
      </c>
    </row>
    <row r="69" spans="2:21" ht="20.100000000000001" customHeight="1">
      <c r="B69" s="379">
        <v>78</v>
      </c>
      <c r="C69" s="379"/>
      <c r="D69" s="379"/>
      <c r="E69" s="379"/>
      <c r="F69" s="379"/>
      <c r="G69" s="379"/>
      <c r="H69" s="379"/>
      <c r="I69" s="379"/>
      <c r="J69" s="379"/>
      <c r="K69" s="379"/>
      <c r="L69" s="379"/>
      <c r="M69" s="379"/>
      <c r="N69" s="379"/>
      <c r="O69" s="379"/>
      <c r="P69" s="379"/>
      <c r="Q69" s="379"/>
      <c r="R69" s="379"/>
      <c r="S69" s="379"/>
      <c r="T69" s="379"/>
      <c r="U69" s="379"/>
    </row>
    <row r="70" spans="2:21" ht="20.100000000000001" customHeight="1">
      <c r="B70" s="379"/>
      <c r="C70" s="379"/>
      <c r="D70" s="379"/>
      <c r="E70" s="379"/>
      <c r="F70" s="379"/>
      <c r="G70" s="379"/>
      <c r="H70" s="379"/>
      <c r="I70" s="379"/>
      <c r="J70" s="379"/>
      <c r="K70" s="379"/>
      <c r="L70" s="379"/>
      <c r="M70" s="379"/>
      <c r="N70" s="379"/>
      <c r="O70" s="379"/>
      <c r="P70" s="379"/>
      <c r="Q70" s="379"/>
      <c r="R70" s="379"/>
      <c r="S70" s="379"/>
      <c r="T70" s="379"/>
      <c r="U70" s="379"/>
    </row>
    <row r="71" spans="2:21" ht="20.100000000000001" customHeight="1">
      <c r="B71" s="379"/>
      <c r="C71" s="379"/>
      <c r="D71" s="379">
        <v>80.8</v>
      </c>
      <c r="E71" s="379"/>
      <c r="F71" s="379">
        <v>80.099999999999994</v>
      </c>
      <c r="G71" s="379"/>
      <c r="H71" s="379">
        <v>78.900000000000006</v>
      </c>
      <c r="I71" s="379"/>
      <c r="J71" s="379"/>
      <c r="K71" s="379"/>
      <c r="L71" s="379"/>
      <c r="M71" s="379"/>
      <c r="N71" s="379"/>
      <c r="O71" s="379"/>
      <c r="P71" s="379"/>
      <c r="Q71" s="379"/>
      <c r="R71" s="379"/>
      <c r="S71" s="379"/>
      <c r="T71" s="379"/>
      <c r="U71" s="379"/>
    </row>
    <row r="72" spans="2:21" ht="20.100000000000001" customHeight="1"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</row>
    <row r="73" spans="2:21" ht="20.100000000000001" customHeight="1">
      <c r="B73" s="379"/>
      <c r="C73" s="379"/>
      <c r="D73" s="379">
        <v>82.3</v>
      </c>
      <c r="E73" s="379"/>
      <c r="F73" s="379">
        <v>81.8</v>
      </c>
      <c r="G73" s="379"/>
      <c r="H73" s="379">
        <v>80.8</v>
      </c>
      <c r="I73" s="379"/>
      <c r="J73" s="379">
        <v>80.8</v>
      </c>
      <c r="K73" s="379"/>
      <c r="L73" s="379">
        <v>80.5</v>
      </c>
      <c r="M73" s="379"/>
      <c r="N73" s="379">
        <v>79.3</v>
      </c>
      <c r="O73" s="379"/>
      <c r="P73" s="379"/>
      <c r="Q73" s="379"/>
      <c r="R73" s="379"/>
      <c r="S73" s="379"/>
      <c r="T73" s="379"/>
      <c r="U73" s="379"/>
    </row>
    <row r="74" spans="2:21" ht="20.100000000000001" customHeight="1">
      <c r="B74" s="379"/>
      <c r="C74" s="379"/>
      <c r="D74" s="379"/>
      <c r="E74" s="379"/>
      <c r="F74" s="379"/>
      <c r="G74" s="379"/>
      <c r="H74" s="379"/>
      <c r="I74" s="379"/>
      <c r="J74" s="379"/>
      <c r="K74" s="379"/>
      <c r="L74" s="379"/>
      <c r="M74" s="379"/>
      <c r="N74" s="379"/>
      <c r="O74" s="379"/>
      <c r="P74" s="379"/>
      <c r="Q74" s="379"/>
      <c r="R74" s="379"/>
      <c r="S74" s="379"/>
      <c r="T74" s="379"/>
      <c r="U74" s="379"/>
    </row>
    <row r="75" spans="2:21" ht="20.100000000000001" customHeight="1">
      <c r="B75" s="379"/>
      <c r="C75" s="379"/>
      <c r="D75" s="379">
        <v>82.8</v>
      </c>
      <c r="E75" s="379"/>
      <c r="F75" s="379">
        <v>80.8</v>
      </c>
      <c r="G75" s="379"/>
      <c r="H75" s="379">
        <v>80.8</v>
      </c>
      <c r="I75" s="379"/>
      <c r="J75" s="379">
        <v>80.8</v>
      </c>
      <c r="K75" s="379"/>
      <c r="L75" s="379">
        <v>80.8</v>
      </c>
      <c r="M75" s="379"/>
      <c r="N75" s="379">
        <v>80.8</v>
      </c>
      <c r="O75" s="379"/>
      <c r="P75" s="379">
        <v>80.8</v>
      </c>
      <c r="Q75" s="379"/>
      <c r="R75" s="379">
        <v>80.8</v>
      </c>
      <c r="S75" s="379"/>
      <c r="T75" s="379">
        <v>80.8</v>
      </c>
      <c r="U75" s="379"/>
    </row>
    <row r="76" spans="2:21" ht="20.100000000000001" customHeight="1">
      <c r="B76" s="379"/>
      <c r="C76" s="379"/>
      <c r="D76" s="379"/>
      <c r="E76" s="379"/>
      <c r="F76" s="379"/>
      <c r="G76" s="379"/>
      <c r="H76" s="379"/>
      <c r="I76" s="379"/>
      <c r="J76" s="379"/>
      <c r="K76" s="379"/>
      <c r="L76" s="379"/>
      <c r="M76" s="379"/>
      <c r="N76" s="379"/>
      <c r="O76" s="379"/>
      <c r="P76" s="379"/>
      <c r="Q76" s="379"/>
      <c r="R76" s="379"/>
      <c r="S76" s="379"/>
      <c r="T76" s="379"/>
      <c r="U76" s="379"/>
    </row>
    <row r="77" spans="2:21" ht="20.100000000000001" customHeight="1">
      <c r="B77" s="379"/>
      <c r="C77" s="379"/>
      <c r="D77" s="379">
        <v>83.8</v>
      </c>
      <c r="E77" s="379"/>
      <c r="F77" s="379">
        <v>81.3</v>
      </c>
      <c r="G77" s="379"/>
      <c r="H77" s="379">
        <v>80.8</v>
      </c>
      <c r="I77" s="379"/>
      <c r="J77" s="379">
        <v>80.8</v>
      </c>
      <c r="K77" s="379"/>
      <c r="L77" s="379">
        <v>80.8</v>
      </c>
      <c r="M77" s="379"/>
      <c r="N77" s="379">
        <v>80.8</v>
      </c>
      <c r="O77" s="379"/>
      <c r="P77" s="379">
        <v>80.8</v>
      </c>
      <c r="Q77" s="379"/>
      <c r="R77" s="379">
        <v>80.8</v>
      </c>
      <c r="S77" s="379"/>
      <c r="T77" s="379">
        <v>80.8</v>
      </c>
      <c r="U77" s="379"/>
    </row>
    <row r="78" spans="2:21" ht="20.100000000000001" customHeight="1">
      <c r="B78" s="379"/>
      <c r="C78" s="379"/>
      <c r="D78" s="379"/>
      <c r="E78" s="379"/>
      <c r="F78" s="379"/>
      <c r="G78" s="379"/>
      <c r="H78" s="379"/>
      <c r="I78" s="379"/>
      <c r="J78" s="379"/>
      <c r="K78" s="379"/>
      <c r="L78" s="379"/>
      <c r="M78" s="379"/>
      <c r="N78" s="379"/>
      <c r="O78" s="379"/>
      <c r="P78" s="379"/>
      <c r="Q78" s="379"/>
      <c r="R78" s="379"/>
      <c r="S78" s="379"/>
      <c r="T78" s="379"/>
      <c r="U78" s="379"/>
    </row>
    <row r="79" spans="2:21" ht="20.100000000000001" customHeight="1">
      <c r="B79" s="379"/>
      <c r="C79" s="379"/>
      <c r="D79" s="379">
        <v>84.8</v>
      </c>
      <c r="E79" s="379"/>
      <c r="F79" s="379">
        <v>84</v>
      </c>
      <c r="G79" s="379"/>
      <c r="H79" s="379">
        <v>84</v>
      </c>
      <c r="I79" s="379"/>
      <c r="J79" s="379">
        <v>84</v>
      </c>
      <c r="K79" s="379"/>
      <c r="L79" s="379">
        <v>84</v>
      </c>
      <c r="M79" s="379"/>
      <c r="N79" s="379">
        <v>84</v>
      </c>
      <c r="O79" s="379"/>
      <c r="P79" s="379">
        <v>84</v>
      </c>
      <c r="Q79" s="379"/>
      <c r="R79" s="379">
        <v>84</v>
      </c>
      <c r="S79" s="379"/>
      <c r="T79" s="379">
        <v>84</v>
      </c>
      <c r="U79" s="379"/>
    </row>
    <row r="80" spans="2:21" ht="20.100000000000001" customHeight="1">
      <c r="B80" s="379"/>
      <c r="C80" s="379"/>
      <c r="D80" s="379"/>
      <c r="E80" s="379"/>
      <c r="F80" s="379"/>
      <c r="G80" s="379"/>
      <c r="H80" s="379"/>
      <c r="I80" s="379"/>
      <c r="J80" s="379"/>
      <c r="K80" s="379"/>
      <c r="L80" s="379"/>
      <c r="M80" s="379"/>
      <c r="N80" s="379"/>
      <c r="O80" s="379"/>
      <c r="P80" s="379"/>
      <c r="Q80" s="379"/>
      <c r="R80" s="379"/>
      <c r="S80" s="379"/>
      <c r="T80" s="379"/>
      <c r="U80" s="379"/>
    </row>
    <row r="81" spans="2:21" ht="20.100000000000001" customHeight="1">
      <c r="B81" s="379"/>
      <c r="C81" s="379"/>
      <c r="D81" s="379">
        <v>85.8</v>
      </c>
      <c r="E81" s="379"/>
      <c r="F81" s="379">
        <v>85.8</v>
      </c>
      <c r="G81" s="379"/>
      <c r="H81" s="379">
        <v>85.8</v>
      </c>
      <c r="I81" s="379"/>
      <c r="J81" s="379">
        <v>85.8</v>
      </c>
      <c r="K81" s="379"/>
      <c r="L81" s="379">
        <v>85.8</v>
      </c>
      <c r="M81" s="379"/>
      <c r="N81" s="379">
        <v>85.8</v>
      </c>
      <c r="O81" s="379"/>
      <c r="P81" s="379">
        <v>85.8</v>
      </c>
      <c r="Q81" s="379"/>
      <c r="R81" s="379">
        <v>85.8</v>
      </c>
      <c r="S81" s="379"/>
      <c r="T81" s="379">
        <v>80.400000000000006</v>
      </c>
      <c r="U81" s="379"/>
    </row>
    <row r="82" spans="2:21" ht="20.100000000000001" customHeight="1">
      <c r="B82" s="379"/>
      <c r="C82" s="379"/>
      <c r="D82" s="379"/>
      <c r="E82" s="379"/>
      <c r="F82" s="379"/>
      <c r="G82" s="379"/>
      <c r="H82" s="379"/>
      <c r="I82" s="379"/>
      <c r="J82" s="379"/>
      <c r="K82" s="379"/>
      <c r="L82" s="379"/>
      <c r="M82" s="379"/>
      <c r="N82" s="379"/>
      <c r="O82" s="379"/>
      <c r="P82" s="379"/>
      <c r="Q82" s="379"/>
      <c r="R82" s="379"/>
      <c r="S82" s="379"/>
      <c r="T82" s="379"/>
      <c r="U82" s="379"/>
    </row>
    <row r="83" spans="2:21" ht="20.100000000000001" customHeight="1">
      <c r="B83" s="379"/>
      <c r="C83" s="379"/>
      <c r="D83" s="379">
        <v>85.5</v>
      </c>
      <c r="E83" s="379"/>
      <c r="F83" s="379">
        <v>85.8</v>
      </c>
      <c r="G83" s="379"/>
      <c r="H83" s="379">
        <v>85.8</v>
      </c>
      <c r="I83" s="379"/>
      <c r="J83" s="379">
        <v>85.8</v>
      </c>
      <c r="K83" s="379"/>
      <c r="L83" s="379">
        <v>85.8</v>
      </c>
      <c r="M83" s="379"/>
      <c r="N83" s="379">
        <v>85.8</v>
      </c>
      <c r="O83" s="379"/>
      <c r="P83" s="379">
        <v>85.8</v>
      </c>
      <c r="Q83" s="379"/>
      <c r="R83" s="379">
        <v>85.8</v>
      </c>
      <c r="S83" s="379"/>
      <c r="T83" s="379"/>
      <c r="U83" s="379"/>
    </row>
    <row r="84" spans="2:21" ht="20.100000000000001" customHeight="1">
      <c r="B84" s="379"/>
      <c r="C84" s="379"/>
      <c r="D84" s="379"/>
      <c r="E84" s="379"/>
      <c r="F84" s="379"/>
      <c r="G84" s="379"/>
      <c r="H84" s="379"/>
      <c r="I84" s="379"/>
      <c r="J84" s="379"/>
      <c r="K84" s="379"/>
      <c r="L84" s="379"/>
      <c r="M84" s="379"/>
      <c r="N84" s="379"/>
      <c r="O84" s="379"/>
      <c r="P84" s="379"/>
      <c r="Q84" s="379"/>
      <c r="R84" s="379"/>
      <c r="S84" s="379"/>
      <c r="T84" s="379"/>
      <c r="U84" s="379"/>
    </row>
    <row r="85" spans="2:21" ht="20.100000000000001" customHeight="1">
      <c r="B85" s="379"/>
      <c r="C85" s="379"/>
      <c r="D85" s="379">
        <v>85.8</v>
      </c>
      <c r="E85" s="379"/>
      <c r="F85" s="379">
        <v>85.8</v>
      </c>
      <c r="G85" s="379"/>
      <c r="H85" s="379">
        <v>85.8</v>
      </c>
      <c r="I85" s="379"/>
      <c r="J85" s="379">
        <v>85.8</v>
      </c>
      <c r="K85" s="379"/>
      <c r="L85" s="379">
        <v>85.8</v>
      </c>
      <c r="M85" s="379"/>
      <c r="N85" s="379">
        <v>85.8</v>
      </c>
      <c r="O85" s="379"/>
      <c r="P85" s="379">
        <v>85.8</v>
      </c>
      <c r="Q85" s="379"/>
      <c r="R85" s="379">
        <v>85.8</v>
      </c>
      <c r="S85" s="379"/>
      <c r="T85" s="379">
        <v>85.8</v>
      </c>
      <c r="U85" s="379"/>
    </row>
    <row r="86" spans="2:21" ht="20.100000000000001" customHeight="1">
      <c r="B86" s="379"/>
      <c r="C86" s="379"/>
      <c r="D86" s="379"/>
      <c r="E86" s="379"/>
      <c r="F86" s="379"/>
      <c r="G86" s="379"/>
      <c r="H86" s="379"/>
      <c r="I86" s="379"/>
      <c r="J86" s="379"/>
      <c r="K86" s="379"/>
      <c r="L86" s="379"/>
      <c r="M86" s="379"/>
      <c r="N86" s="379"/>
      <c r="O86" s="379"/>
      <c r="P86" s="379"/>
      <c r="Q86" s="379"/>
      <c r="R86" s="379"/>
      <c r="S86" s="379"/>
      <c r="T86" s="379"/>
      <c r="U86" s="379"/>
    </row>
    <row r="87" spans="2:21" ht="20.100000000000001" customHeight="1">
      <c r="B87" s="379"/>
      <c r="C87" s="379"/>
      <c r="D87" s="379">
        <v>85.8</v>
      </c>
      <c r="E87" s="379"/>
      <c r="F87" s="379">
        <v>85.8</v>
      </c>
      <c r="G87" s="379"/>
      <c r="H87" s="379">
        <v>85.8</v>
      </c>
      <c r="I87" s="379"/>
      <c r="J87" s="379">
        <v>85.8</v>
      </c>
      <c r="K87" s="379"/>
      <c r="L87" s="379">
        <v>85.8</v>
      </c>
      <c r="M87" s="379"/>
      <c r="N87" s="379">
        <v>85.8</v>
      </c>
      <c r="O87" s="379"/>
      <c r="P87" s="379">
        <v>85.8</v>
      </c>
      <c r="Q87" s="379"/>
      <c r="R87" s="379">
        <v>85.8</v>
      </c>
      <c r="S87" s="379"/>
      <c r="T87" s="379"/>
      <c r="U87" s="379"/>
    </row>
    <row r="88" spans="2:21" ht="20.100000000000001" customHeight="1">
      <c r="B88" s="379"/>
      <c r="C88" s="379"/>
      <c r="D88" s="379"/>
      <c r="E88" s="379"/>
      <c r="F88" s="379"/>
      <c r="G88" s="379"/>
      <c r="H88" s="379"/>
      <c r="I88" s="379"/>
      <c r="J88" s="379"/>
      <c r="K88" s="379"/>
      <c r="L88" s="379"/>
      <c r="M88" s="379"/>
      <c r="N88" s="379"/>
      <c r="O88" s="379"/>
      <c r="P88" s="379"/>
      <c r="Q88" s="379"/>
      <c r="R88" s="379"/>
      <c r="S88" s="379"/>
      <c r="T88" s="379"/>
      <c r="U88" s="379"/>
    </row>
    <row r="89" spans="2:21" ht="9.9499999999999993" customHeight="1">
      <c r="B89" s="379"/>
      <c r="C89" s="379"/>
      <c r="D89" s="379"/>
      <c r="E89" s="379"/>
      <c r="F89" s="379"/>
      <c r="G89" s="379"/>
      <c r="H89" s="379"/>
      <c r="I89" s="379"/>
      <c r="J89" s="379"/>
      <c r="K89" s="379"/>
      <c r="L89" s="379"/>
      <c r="M89" s="379"/>
      <c r="N89" s="379"/>
      <c r="O89" s="379"/>
      <c r="P89" s="379"/>
      <c r="Q89" s="379"/>
      <c r="R89" s="379"/>
      <c r="S89" s="379"/>
      <c r="T89" s="379"/>
      <c r="U89" s="379"/>
    </row>
    <row r="90" spans="2:21" ht="20.100000000000001" customHeight="1">
      <c r="B90" s="374" t="s">
        <v>6</v>
      </c>
    </row>
    <row r="91" spans="2:21" ht="20.100000000000001" customHeight="1">
      <c r="B91" s="379">
        <v>-2.7999999999999972</v>
      </c>
      <c r="C91" s="379"/>
      <c r="D91" s="379"/>
      <c r="E91" s="379"/>
      <c r="F91" s="379"/>
      <c r="G91" s="379"/>
      <c r="H91" s="379"/>
      <c r="I91" s="379"/>
      <c r="J91" s="379"/>
      <c r="K91" s="379"/>
      <c r="L91" s="379"/>
      <c r="M91" s="379"/>
      <c r="N91" s="379"/>
      <c r="O91" s="379"/>
      <c r="P91" s="379"/>
      <c r="Q91" s="379"/>
      <c r="R91" s="379"/>
      <c r="S91" s="379"/>
      <c r="T91" s="379"/>
      <c r="U91" s="379"/>
    </row>
    <row r="92" spans="2:21" ht="20.100000000000001" customHeight="1">
      <c r="B92" s="379"/>
      <c r="C92" s="379"/>
      <c r="D92" s="379"/>
      <c r="E92" s="379"/>
      <c r="F92" s="379"/>
      <c r="G92" s="379"/>
      <c r="H92" s="379"/>
      <c r="I92" s="379"/>
      <c r="J92" s="379"/>
      <c r="K92" s="379"/>
      <c r="L92" s="379"/>
      <c r="M92" s="379"/>
      <c r="N92" s="379"/>
      <c r="O92" s="379"/>
      <c r="P92" s="379"/>
      <c r="Q92" s="379"/>
      <c r="R92" s="379"/>
      <c r="S92" s="379"/>
      <c r="T92" s="379"/>
      <c r="U92" s="379"/>
    </row>
    <row r="93" spans="2:21" ht="20.100000000000001" customHeight="1">
      <c r="B93" s="379"/>
      <c r="C93" s="379"/>
      <c r="D93" s="379">
        <v>0.28000000000000114</v>
      </c>
      <c r="E93" s="379"/>
      <c r="F93" s="379">
        <v>-0.42000000000000171</v>
      </c>
      <c r="G93" s="379"/>
      <c r="H93" s="379">
        <v>-1.8999999999999915</v>
      </c>
      <c r="I93" s="379"/>
      <c r="J93" s="379"/>
      <c r="K93" s="379"/>
      <c r="L93" s="379"/>
      <c r="M93" s="379"/>
      <c r="N93" s="379"/>
      <c r="O93" s="379"/>
      <c r="P93" s="379"/>
      <c r="Q93" s="379"/>
      <c r="R93" s="379"/>
      <c r="S93" s="379"/>
      <c r="T93" s="379"/>
      <c r="U93" s="379"/>
    </row>
    <row r="94" spans="2:21" ht="20.100000000000001" customHeight="1">
      <c r="B94" s="379"/>
      <c r="C94" s="379"/>
      <c r="D94" s="379"/>
      <c r="E94" s="379"/>
      <c r="F94" s="379"/>
      <c r="G94" s="379"/>
      <c r="H94" s="379"/>
      <c r="I94" s="379"/>
      <c r="J94" s="379"/>
      <c r="K94" s="379"/>
      <c r="L94" s="379"/>
      <c r="M94" s="379"/>
      <c r="N94" s="379"/>
      <c r="O94" s="379"/>
      <c r="P94" s="379"/>
      <c r="Q94" s="379"/>
      <c r="R94" s="379"/>
      <c r="S94" s="379"/>
      <c r="T94" s="379"/>
      <c r="U94" s="379"/>
    </row>
    <row r="95" spans="2:21" ht="20.100000000000001" customHeight="1">
      <c r="B95" s="379"/>
      <c r="C95" s="379"/>
      <c r="D95" s="379">
        <v>1.7000000000000028</v>
      </c>
      <c r="E95" s="379"/>
      <c r="F95" s="379">
        <v>-0.29999999999999716</v>
      </c>
      <c r="G95" s="379"/>
      <c r="H95" s="379">
        <v>0</v>
      </c>
      <c r="I95" s="379"/>
      <c r="J95" s="379">
        <v>0</v>
      </c>
      <c r="K95" s="379"/>
      <c r="L95" s="379">
        <v>-0.29999999999999716</v>
      </c>
      <c r="M95" s="379"/>
      <c r="N95" s="379">
        <v>-1.5</v>
      </c>
      <c r="O95" s="379"/>
      <c r="P95" s="379"/>
      <c r="Q95" s="379"/>
      <c r="R95" s="379"/>
      <c r="S95" s="379"/>
      <c r="T95" s="379"/>
      <c r="U95" s="379"/>
    </row>
    <row r="96" spans="2:21" ht="20.100000000000001" customHeight="1"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379"/>
      <c r="N96" s="379"/>
      <c r="O96" s="379"/>
      <c r="P96" s="379"/>
      <c r="Q96" s="379"/>
      <c r="R96" s="379"/>
      <c r="S96" s="379"/>
      <c r="T96" s="379"/>
      <c r="U96" s="379"/>
    </row>
    <row r="97" spans="2:21" ht="20.100000000000001" customHeight="1">
      <c r="B97" s="379"/>
      <c r="C97" s="379"/>
      <c r="D97" s="379">
        <v>-1.4000000000000057</v>
      </c>
      <c r="E97" s="379"/>
      <c r="F97" s="379">
        <v>0.11999999999999034</v>
      </c>
      <c r="G97" s="379"/>
      <c r="H97" s="379">
        <v>0</v>
      </c>
      <c r="I97" s="379"/>
      <c r="J97" s="379">
        <v>0</v>
      </c>
      <c r="K97" s="379"/>
      <c r="L97" s="379">
        <v>0</v>
      </c>
      <c r="M97" s="379"/>
      <c r="N97" s="379">
        <v>0</v>
      </c>
      <c r="O97" s="379"/>
      <c r="P97" s="379">
        <v>0</v>
      </c>
      <c r="Q97" s="379"/>
      <c r="R97" s="379">
        <v>0</v>
      </c>
      <c r="S97" s="379"/>
      <c r="T97" s="379">
        <v>0</v>
      </c>
      <c r="U97" s="379"/>
    </row>
    <row r="98" spans="2:21" ht="20.100000000000001" customHeight="1">
      <c r="B98" s="379"/>
      <c r="C98" s="379"/>
      <c r="D98" s="379"/>
      <c r="E98" s="379"/>
      <c r="F98" s="379"/>
      <c r="G98" s="379"/>
      <c r="H98" s="379"/>
      <c r="I98" s="379"/>
      <c r="J98" s="379"/>
      <c r="K98" s="379"/>
      <c r="L98" s="379"/>
      <c r="M98" s="379"/>
      <c r="N98" s="379"/>
      <c r="O98" s="379"/>
      <c r="P98" s="379"/>
      <c r="Q98" s="379"/>
      <c r="R98" s="379"/>
      <c r="S98" s="379"/>
      <c r="T98" s="379"/>
      <c r="U98" s="379"/>
    </row>
    <row r="99" spans="2:21" ht="20.100000000000001" customHeight="1">
      <c r="B99" s="379"/>
      <c r="C99" s="379"/>
      <c r="D99" s="379">
        <v>-1.0600000000000023</v>
      </c>
      <c r="E99" s="379"/>
      <c r="F99" s="379">
        <v>0.82999999999999841</v>
      </c>
      <c r="G99" s="379"/>
      <c r="H99" s="379">
        <v>0</v>
      </c>
      <c r="I99" s="379"/>
      <c r="J99" s="379">
        <v>0</v>
      </c>
      <c r="K99" s="379"/>
      <c r="L99" s="379">
        <v>0</v>
      </c>
      <c r="M99" s="379"/>
      <c r="N99" s="379">
        <v>0</v>
      </c>
      <c r="O99" s="379"/>
      <c r="P99" s="379">
        <v>0</v>
      </c>
      <c r="Q99" s="379"/>
      <c r="R99" s="379">
        <v>0</v>
      </c>
      <c r="S99" s="379"/>
      <c r="T99" s="379">
        <v>0</v>
      </c>
      <c r="U99" s="379"/>
    </row>
    <row r="100" spans="2:21" ht="20.100000000000001" customHeight="1">
      <c r="B100" s="379"/>
      <c r="C100" s="379"/>
      <c r="D100" s="379"/>
      <c r="E100" s="379"/>
      <c r="F100" s="379"/>
      <c r="G100" s="379"/>
      <c r="H100" s="379"/>
      <c r="I100" s="379"/>
      <c r="J100" s="379"/>
      <c r="K100" s="379"/>
      <c r="L100" s="379"/>
      <c r="M100" s="379"/>
      <c r="N100" s="379"/>
      <c r="O100" s="379"/>
      <c r="P100" s="379"/>
      <c r="Q100" s="379"/>
      <c r="R100" s="379"/>
      <c r="S100" s="379"/>
      <c r="T100" s="379"/>
      <c r="U100" s="379"/>
    </row>
    <row r="101" spans="2:21" ht="20.100000000000001" customHeight="1">
      <c r="B101" s="379"/>
      <c r="C101" s="379"/>
      <c r="D101" s="379">
        <v>-0.65000000000000568</v>
      </c>
      <c r="E101" s="379"/>
      <c r="F101" s="379">
        <v>3.4000000000000057</v>
      </c>
      <c r="G101" s="379"/>
      <c r="H101" s="379">
        <v>3.2000000000000028</v>
      </c>
      <c r="I101" s="379"/>
      <c r="J101" s="379">
        <v>3.2000000000000028</v>
      </c>
      <c r="K101" s="379"/>
      <c r="L101" s="379">
        <v>3.2000000000000028</v>
      </c>
      <c r="M101" s="379"/>
      <c r="N101" s="379">
        <v>3.2000000000000028</v>
      </c>
      <c r="O101" s="379"/>
      <c r="P101" s="379">
        <v>3.2000000000000028</v>
      </c>
      <c r="Q101" s="379"/>
      <c r="R101" s="379">
        <v>3.2000000000000028</v>
      </c>
      <c r="S101" s="379"/>
      <c r="T101" s="379">
        <v>3.2000000000000028</v>
      </c>
      <c r="U101" s="379"/>
    </row>
    <row r="102" spans="2:21" ht="20.100000000000001" customHeight="1">
      <c r="B102" s="379"/>
      <c r="C102" s="379"/>
      <c r="D102" s="379"/>
      <c r="E102" s="379"/>
      <c r="F102" s="379"/>
      <c r="G102" s="379"/>
      <c r="H102" s="379"/>
      <c r="I102" s="379"/>
      <c r="J102" s="379"/>
      <c r="K102" s="379"/>
      <c r="L102" s="379"/>
      <c r="M102" s="379"/>
      <c r="N102" s="379"/>
      <c r="O102" s="379"/>
      <c r="P102" s="379"/>
      <c r="Q102" s="379"/>
      <c r="R102" s="379"/>
      <c r="S102" s="379"/>
      <c r="T102" s="379"/>
      <c r="U102" s="379"/>
    </row>
    <row r="103" spans="2:21" ht="20.100000000000001" customHeight="1">
      <c r="B103" s="379"/>
      <c r="C103" s="379"/>
      <c r="D103" s="379">
        <v>0</v>
      </c>
      <c r="E103" s="379"/>
      <c r="F103" s="379">
        <v>1.7999999999999972</v>
      </c>
      <c r="G103" s="379"/>
      <c r="H103" s="379">
        <v>1.7999999999999972</v>
      </c>
      <c r="I103" s="379"/>
      <c r="J103" s="379">
        <v>1.7999999999999972</v>
      </c>
      <c r="K103" s="379"/>
      <c r="L103" s="379">
        <v>2.7999999999999972</v>
      </c>
      <c r="M103" s="379"/>
      <c r="N103" s="379">
        <v>6.7999999999999972</v>
      </c>
      <c r="O103" s="379"/>
      <c r="P103" s="379">
        <v>6.7999999999999972</v>
      </c>
      <c r="Q103" s="379"/>
      <c r="R103" s="379">
        <v>6.7999999999999972</v>
      </c>
      <c r="S103" s="379"/>
      <c r="T103" s="379">
        <v>0</v>
      </c>
      <c r="U103" s="379"/>
    </row>
    <row r="104" spans="2:21" ht="20.100000000000001" customHeight="1">
      <c r="B104" s="379"/>
      <c r="C104" s="379"/>
      <c r="D104" s="379"/>
      <c r="E104" s="379"/>
      <c r="F104" s="379"/>
      <c r="G104" s="379"/>
      <c r="H104" s="379"/>
      <c r="I104" s="379"/>
      <c r="J104" s="379"/>
      <c r="K104" s="379"/>
      <c r="L104" s="379"/>
      <c r="M104" s="379"/>
      <c r="N104" s="379"/>
      <c r="O104" s="379"/>
      <c r="P104" s="379"/>
      <c r="Q104" s="379"/>
      <c r="R104" s="379"/>
      <c r="S104" s="379"/>
      <c r="T104" s="379"/>
      <c r="U104" s="379"/>
    </row>
    <row r="105" spans="2:21" ht="20.100000000000001" customHeight="1">
      <c r="B105" s="379"/>
      <c r="C105" s="379"/>
      <c r="D105" s="379">
        <v>0</v>
      </c>
      <c r="E105" s="379"/>
      <c r="F105" s="379">
        <v>0</v>
      </c>
      <c r="G105" s="379"/>
      <c r="H105" s="379">
        <v>0</v>
      </c>
      <c r="I105" s="379"/>
      <c r="J105" s="379">
        <v>0</v>
      </c>
      <c r="K105" s="379"/>
      <c r="L105" s="379">
        <v>0</v>
      </c>
      <c r="M105" s="379"/>
      <c r="N105" s="379">
        <v>1</v>
      </c>
      <c r="O105" s="379"/>
      <c r="P105" s="379">
        <v>1.3999999999999915</v>
      </c>
      <c r="Q105" s="379"/>
      <c r="R105" s="379">
        <v>1.3999999999999915</v>
      </c>
      <c r="S105" s="379"/>
      <c r="T105" s="379"/>
      <c r="U105" s="379"/>
    </row>
    <row r="106" spans="2:21" ht="20.100000000000001" customHeight="1">
      <c r="B106" s="379"/>
      <c r="C106" s="379"/>
      <c r="D106" s="379"/>
      <c r="E106" s="379"/>
      <c r="F106" s="379"/>
      <c r="G106" s="379"/>
      <c r="H106" s="379"/>
      <c r="I106" s="379"/>
      <c r="J106" s="379"/>
      <c r="K106" s="379"/>
      <c r="L106" s="379"/>
      <c r="M106" s="379"/>
      <c r="N106" s="379"/>
      <c r="O106" s="379"/>
      <c r="P106" s="379"/>
      <c r="Q106" s="379"/>
      <c r="R106" s="379"/>
      <c r="S106" s="379"/>
      <c r="T106" s="379"/>
      <c r="U106" s="379"/>
    </row>
    <row r="107" spans="2:21" ht="20.100000000000001" customHeight="1">
      <c r="B107" s="379"/>
      <c r="C107" s="379"/>
      <c r="D107" s="379">
        <v>0</v>
      </c>
      <c r="E107" s="379"/>
      <c r="F107" s="379">
        <v>0</v>
      </c>
      <c r="G107" s="379"/>
      <c r="H107" s="379">
        <v>0</v>
      </c>
      <c r="I107" s="379"/>
      <c r="J107" s="379">
        <v>0</v>
      </c>
      <c r="K107" s="379"/>
      <c r="L107" s="379">
        <v>0</v>
      </c>
      <c r="M107" s="379"/>
      <c r="N107" s="379">
        <v>0</v>
      </c>
      <c r="O107" s="379"/>
      <c r="P107" s="379">
        <v>0</v>
      </c>
      <c r="Q107" s="379"/>
      <c r="R107" s="379">
        <v>0</v>
      </c>
      <c r="S107" s="379"/>
      <c r="T107" s="379">
        <v>0</v>
      </c>
      <c r="U107" s="379"/>
    </row>
    <row r="108" spans="2:21" ht="20.100000000000001" customHeight="1">
      <c r="B108" s="379"/>
      <c r="C108" s="379"/>
      <c r="D108" s="379"/>
      <c r="E108" s="379"/>
      <c r="F108" s="379"/>
      <c r="G108" s="379"/>
      <c r="H108" s="379"/>
      <c r="I108" s="379"/>
      <c r="J108" s="379"/>
      <c r="K108" s="379"/>
      <c r="L108" s="379"/>
      <c r="M108" s="379"/>
      <c r="N108" s="379"/>
      <c r="O108" s="379"/>
      <c r="P108" s="379"/>
      <c r="Q108" s="379"/>
      <c r="R108" s="379"/>
      <c r="S108" s="379"/>
      <c r="T108" s="379"/>
      <c r="U108" s="379"/>
    </row>
    <row r="109" spans="2:21" ht="20.100000000000001" customHeight="1">
      <c r="B109" s="379"/>
      <c r="C109" s="379"/>
      <c r="D109" s="379">
        <v>0</v>
      </c>
      <c r="E109" s="379"/>
      <c r="F109" s="379">
        <v>0</v>
      </c>
      <c r="G109" s="379"/>
      <c r="H109" s="379">
        <v>0</v>
      </c>
      <c r="I109" s="379"/>
      <c r="J109" s="379">
        <v>0</v>
      </c>
      <c r="K109" s="379"/>
      <c r="L109" s="379">
        <v>0</v>
      </c>
      <c r="M109" s="379"/>
      <c r="N109" s="379">
        <v>0</v>
      </c>
      <c r="O109" s="379"/>
      <c r="P109" s="379">
        <v>0</v>
      </c>
      <c r="Q109" s="379"/>
      <c r="R109" s="379">
        <v>0</v>
      </c>
      <c r="S109" s="379"/>
      <c r="T109" s="379"/>
      <c r="U109" s="379"/>
    </row>
    <row r="110" spans="2:21" ht="20.100000000000001" customHeight="1">
      <c r="B110" s="379"/>
      <c r="C110" s="379"/>
      <c r="D110" s="379"/>
      <c r="E110" s="379"/>
      <c r="F110" s="379"/>
      <c r="G110" s="379"/>
      <c r="H110" s="379"/>
      <c r="I110" s="379"/>
      <c r="J110" s="379"/>
      <c r="K110" s="379"/>
      <c r="L110" s="379"/>
      <c r="M110" s="379"/>
      <c r="N110" s="379"/>
      <c r="O110" s="379"/>
      <c r="P110" s="379"/>
      <c r="Q110" s="379"/>
      <c r="R110" s="379"/>
      <c r="S110" s="379"/>
      <c r="T110" s="379"/>
      <c r="U110" s="379"/>
    </row>
  </sheetData>
  <mergeCells count="589">
    <mergeCell ref="C3:H3"/>
    <mergeCell ref="I3:N3"/>
    <mergeCell ref="O3:T3"/>
    <mergeCell ref="U3:V3"/>
    <mergeCell ref="C24:H24"/>
    <mergeCell ref="I24:N24"/>
    <mergeCell ref="O24:T24"/>
    <mergeCell ref="U24:V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U43:V43"/>
    <mergeCell ref="U44:V44"/>
    <mergeCell ref="Q45:R45"/>
    <mergeCell ref="U45:V45"/>
    <mergeCell ref="U46:V46"/>
    <mergeCell ref="B4:B9"/>
    <mergeCell ref="C4:D5"/>
    <mergeCell ref="E4:F5"/>
    <mergeCell ref="G4:H5"/>
    <mergeCell ref="I4:J5"/>
    <mergeCell ref="K4:L5"/>
    <mergeCell ref="M4:N5"/>
    <mergeCell ref="O4:P5"/>
    <mergeCell ref="Q4:R5"/>
    <mergeCell ref="S4:T5"/>
    <mergeCell ref="U4:V5"/>
    <mergeCell ref="C6:D7"/>
    <mergeCell ref="E6:F7"/>
    <mergeCell ref="G6:H7"/>
    <mergeCell ref="I6:J7"/>
    <mergeCell ref="K6:L7"/>
    <mergeCell ref="M6:N7"/>
    <mergeCell ref="O6:P7"/>
    <mergeCell ref="Q6:R7"/>
    <mergeCell ref="S6:T7"/>
    <mergeCell ref="U6:V7"/>
    <mergeCell ref="C8:D9"/>
    <mergeCell ref="E8:F9"/>
    <mergeCell ref="G8:H9"/>
    <mergeCell ref="I8:J9"/>
    <mergeCell ref="K8:L9"/>
    <mergeCell ref="M8:N9"/>
    <mergeCell ref="O8:P9"/>
    <mergeCell ref="Q8:R9"/>
    <mergeCell ref="S8:T9"/>
    <mergeCell ref="U8:V9"/>
    <mergeCell ref="B10:B15"/>
    <mergeCell ref="C10:D11"/>
    <mergeCell ref="E10:F11"/>
    <mergeCell ref="G10:H11"/>
    <mergeCell ref="I10:J11"/>
    <mergeCell ref="K10:L11"/>
    <mergeCell ref="M10:N11"/>
    <mergeCell ref="O10:P11"/>
    <mergeCell ref="Q10:R11"/>
    <mergeCell ref="S10:T11"/>
    <mergeCell ref="U10:V11"/>
    <mergeCell ref="C12:D13"/>
    <mergeCell ref="E12:F13"/>
    <mergeCell ref="G12:H13"/>
    <mergeCell ref="I12:J13"/>
    <mergeCell ref="K12:L13"/>
    <mergeCell ref="M12:N13"/>
    <mergeCell ref="O12:P13"/>
    <mergeCell ref="Q12:R13"/>
    <mergeCell ref="S12:T13"/>
    <mergeCell ref="U12:V13"/>
    <mergeCell ref="C14:D15"/>
    <mergeCell ref="E14:F15"/>
    <mergeCell ref="G14:H15"/>
    <mergeCell ref="I14:J15"/>
    <mergeCell ref="K14:L15"/>
    <mergeCell ref="M14:N15"/>
    <mergeCell ref="O14:P15"/>
    <mergeCell ref="Q14:R15"/>
    <mergeCell ref="S14:T15"/>
    <mergeCell ref="U14:V15"/>
    <mergeCell ref="B16:B21"/>
    <mergeCell ref="C16:D17"/>
    <mergeCell ref="E16:F17"/>
    <mergeCell ref="G16:H17"/>
    <mergeCell ref="I16:J17"/>
    <mergeCell ref="K16:L17"/>
    <mergeCell ref="M16:N17"/>
    <mergeCell ref="O16:P17"/>
    <mergeCell ref="Q16:R17"/>
    <mergeCell ref="S16:T17"/>
    <mergeCell ref="U16:V17"/>
    <mergeCell ref="C18:D19"/>
    <mergeCell ref="E18:F19"/>
    <mergeCell ref="G18:H19"/>
    <mergeCell ref="I18:J19"/>
    <mergeCell ref="K18:L19"/>
    <mergeCell ref="M18:N19"/>
    <mergeCell ref="O18:P19"/>
    <mergeCell ref="Q18:R19"/>
    <mergeCell ref="S18:T19"/>
    <mergeCell ref="U18:V19"/>
    <mergeCell ref="C20:D21"/>
    <mergeCell ref="E20:F21"/>
    <mergeCell ref="G20:H21"/>
    <mergeCell ref="I20:J21"/>
    <mergeCell ref="K20:L21"/>
    <mergeCell ref="M20:N21"/>
    <mergeCell ref="O20:P21"/>
    <mergeCell ref="Q20:R21"/>
    <mergeCell ref="S20:T21"/>
    <mergeCell ref="U20:V21"/>
    <mergeCell ref="B25:B30"/>
    <mergeCell ref="B31:B36"/>
    <mergeCell ref="B37:B42"/>
    <mergeCell ref="B47:C48"/>
    <mergeCell ref="D47:E48"/>
    <mergeCell ref="F47:G48"/>
    <mergeCell ref="H47:I48"/>
    <mergeCell ref="J47:K48"/>
    <mergeCell ref="L47:M48"/>
    <mergeCell ref="N47:O48"/>
    <mergeCell ref="P47:Q48"/>
    <mergeCell ref="R47:S48"/>
    <mergeCell ref="T47:U48"/>
    <mergeCell ref="B49:C50"/>
    <mergeCell ref="D49:E50"/>
    <mergeCell ref="F49:G50"/>
    <mergeCell ref="H49:I50"/>
    <mergeCell ref="J49:K50"/>
    <mergeCell ref="L49:M50"/>
    <mergeCell ref="N49:O50"/>
    <mergeCell ref="P49:Q50"/>
    <mergeCell ref="R49:S50"/>
    <mergeCell ref="T49:U50"/>
    <mergeCell ref="B51:C52"/>
    <mergeCell ref="D51:E52"/>
    <mergeCell ref="F51:G52"/>
    <mergeCell ref="H51:I52"/>
    <mergeCell ref="J51:K52"/>
    <mergeCell ref="L51:M52"/>
    <mergeCell ref="N51:O52"/>
    <mergeCell ref="P51:Q52"/>
    <mergeCell ref="R51:S52"/>
    <mergeCell ref="T51:U52"/>
    <mergeCell ref="B53:C54"/>
    <mergeCell ref="D53:E54"/>
    <mergeCell ref="F53:G54"/>
    <mergeCell ref="H53:I54"/>
    <mergeCell ref="J53:K54"/>
    <mergeCell ref="L53:M54"/>
    <mergeCell ref="N53:O54"/>
    <mergeCell ref="P53:Q54"/>
    <mergeCell ref="R53:S54"/>
    <mergeCell ref="T53:U54"/>
    <mergeCell ref="B55:C56"/>
    <mergeCell ref="D55:E56"/>
    <mergeCell ref="F55:G56"/>
    <mergeCell ref="H55:I56"/>
    <mergeCell ref="J55:K56"/>
    <mergeCell ref="L55:M56"/>
    <mergeCell ref="N55:O56"/>
    <mergeCell ref="P55:Q56"/>
    <mergeCell ref="R55:S56"/>
    <mergeCell ref="T55:U56"/>
    <mergeCell ref="B57:C58"/>
    <mergeCell ref="D57:E58"/>
    <mergeCell ref="F57:G58"/>
    <mergeCell ref="H57:I58"/>
    <mergeCell ref="J57:K58"/>
    <mergeCell ref="L57:M58"/>
    <mergeCell ref="N57:O58"/>
    <mergeCell ref="P57:Q58"/>
    <mergeCell ref="R57:S58"/>
    <mergeCell ref="T57:U58"/>
    <mergeCell ref="B59:C60"/>
    <mergeCell ref="D59:E60"/>
    <mergeCell ref="F59:G60"/>
    <mergeCell ref="H59:I60"/>
    <mergeCell ref="J59:K60"/>
    <mergeCell ref="L59:M60"/>
    <mergeCell ref="N59:O60"/>
    <mergeCell ref="P59:Q60"/>
    <mergeCell ref="R59:S60"/>
    <mergeCell ref="T59:U60"/>
    <mergeCell ref="B61:C62"/>
    <mergeCell ref="D61:E62"/>
    <mergeCell ref="F61:G62"/>
    <mergeCell ref="H61:I62"/>
    <mergeCell ref="J61:K62"/>
    <mergeCell ref="L61:M62"/>
    <mergeCell ref="N61:O62"/>
    <mergeCell ref="P61:Q62"/>
    <mergeCell ref="R61:S62"/>
    <mergeCell ref="T61:U62"/>
    <mergeCell ref="B63:C64"/>
    <mergeCell ref="D63:E64"/>
    <mergeCell ref="F63:G64"/>
    <mergeCell ref="H63:I64"/>
    <mergeCell ref="J63:K64"/>
    <mergeCell ref="L63:M64"/>
    <mergeCell ref="N63:O64"/>
    <mergeCell ref="P63:Q64"/>
    <mergeCell ref="R63:S64"/>
    <mergeCell ref="T63:U64"/>
    <mergeCell ref="B65:C66"/>
    <mergeCell ref="D65:E66"/>
    <mergeCell ref="F65:G66"/>
    <mergeCell ref="H65:I66"/>
    <mergeCell ref="J65:K66"/>
    <mergeCell ref="L65:M66"/>
    <mergeCell ref="N65:O66"/>
    <mergeCell ref="P65:Q66"/>
    <mergeCell ref="R65:S66"/>
    <mergeCell ref="T65:U66"/>
    <mergeCell ref="B69:C70"/>
    <mergeCell ref="D69:E70"/>
    <mergeCell ref="F69:G70"/>
    <mergeCell ref="H69:I70"/>
    <mergeCell ref="J69:K70"/>
    <mergeCell ref="L69:M70"/>
    <mergeCell ref="N69:O70"/>
    <mergeCell ref="P69:Q70"/>
    <mergeCell ref="R69:S70"/>
    <mergeCell ref="T69:U70"/>
    <mergeCell ref="B71:C72"/>
    <mergeCell ref="D71:E72"/>
    <mergeCell ref="F71:G72"/>
    <mergeCell ref="H71:I72"/>
    <mergeCell ref="J71:K72"/>
    <mergeCell ref="L71:M72"/>
    <mergeCell ref="N71:O72"/>
    <mergeCell ref="P71:Q72"/>
    <mergeCell ref="R71:S72"/>
    <mergeCell ref="T71:U72"/>
    <mergeCell ref="B73:C74"/>
    <mergeCell ref="D73:E74"/>
    <mergeCell ref="F73:G74"/>
    <mergeCell ref="H73:I74"/>
    <mergeCell ref="J73:K74"/>
    <mergeCell ref="L73:M74"/>
    <mergeCell ref="N73:O74"/>
    <mergeCell ref="P73:Q74"/>
    <mergeCell ref="R73:S74"/>
    <mergeCell ref="T73:U74"/>
    <mergeCell ref="B75:C76"/>
    <mergeCell ref="D75:E76"/>
    <mergeCell ref="F75:G76"/>
    <mergeCell ref="H75:I76"/>
    <mergeCell ref="J75:K76"/>
    <mergeCell ref="L75:M76"/>
    <mergeCell ref="N75:O76"/>
    <mergeCell ref="P75:Q76"/>
    <mergeCell ref="R75:S76"/>
    <mergeCell ref="T75:U76"/>
    <mergeCell ref="B77:C78"/>
    <mergeCell ref="D77:E78"/>
    <mergeCell ref="F77:G78"/>
    <mergeCell ref="H77:I78"/>
    <mergeCell ref="J77:K78"/>
    <mergeCell ref="L77:M78"/>
    <mergeCell ref="N77:O78"/>
    <mergeCell ref="P77:Q78"/>
    <mergeCell ref="R77:S78"/>
    <mergeCell ref="T77:U78"/>
    <mergeCell ref="B79:C80"/>
    <mergeCell ref="D79:E80"/>
    <mergeCell ref="F79:G80"/>
    <mergeCell ref="H79:I80"/>
    <mergeCell ref="J79:K80"/>
    <mergeCell ref="L79:M80"/>
    <mergeCell ref="N79:O80"/>
    <mergeCell ref="P79:Q80"/>
    <mergeCell ref="R79:S80"/>
    <mergeCell ref="T79:U80"/>
    <mergeCell ref="B81:C82"/>
    <mergeCell ref="D81:E82"/>
    <mergeCell ref="F81:G82"/>
    <mergeCell ref="H81:I82"/>
    <mergeCell ref="J81:K82"/>
    <mergeCell ref="L81:M82"/>
    <mergeCell ref="N81:O82"/>
    <mergeCell ref="P81:Q82"/>
    <mergeCell ref="R81:S82"/>
    <mergeCell ref="T81:U82"/>
    <mergeCell ref="B83:C84"/>
    <mergeCell ref="D83:E84"/>
    <mergeCell ref="F83:G84"/>
    <mergeCell ref="H83:I84"/>
    <mergeCell ref="J83:K84"/>
    <mergeCell ref="L83:M84"/>
    <mergeCell ref="N83:O84"/>
    <mergeCell ref="P83:Q84"/>
    <mergeCell ref="R83:S84"/>
    <mergeCell ref="T83:U84"/>
    <mergeCell ref="B85:C86"/>
    <mergeCell ref="D85:E86"/>
    <mergeCell ref="F85:G86"/>
    <mergeCell ref="H85:I86"/>
    <mergeCell ref="J85:K86"/>
    <mergeCell ref="L85:M86"/>
    <mergeCell ref="N85:O86"/>
    <mergeCell ref="P85:Q86"/>
    <mergeCell ref="R85:S86"/>
    <mergeCell ref="T85:U86"/>
    <mergeCell ref="B87:C88"/>
    <mergeCell ref="D87:E88"/>
    <mergeCell ref="F87:G88"/>
    <mergeCell ref="H87:I88"/>
    <mergeCell ref="J87:K88"/>
    <mergeCell ref="L87:M88"/>
    <mergeCell ref="N87:O88"/>
    <mergeCell ref="P87:Q88"/>
    <mergeCell ref="R87:S88"/>
    <mergeCell ref="T87:U88"/>
    <mergeCell ref="B91:C92"/>
    <mergeCell ref="D91:E92"/>
    <mergeCell ref="F91:G92"/>
    <mergeCell ref="H91:I92"/>
    <mergeCell ref="J91:K92"/>
    <mergeCell ref="L91:M92"/>
    <mergeCell ref="N91:O92"/>
    <mergeCell ref="P91:Q92"/>
    <mergeCell ref="R91:S92"/>
    <mergeCell ref="T91:U92"/>
    <mergeCell ref="B93:C94"/>
    <mergeCell ref="D93:E94"/>
    <mergeCell ref="F93:G94"/>
    <mergeCell ref="H93:I94"/>
    <mergeCell ref="J93:K94"/>
    <mergeCell ref="L93:M94"/>
    <mergeCell ref="N93:O94"/>
    <mergeCell ref="P93:Q94"/>
    <mergeCell ref="R93:S94"/>
    <mergeCell ref="T93:U94"/>
    <mergeCell ref="B95:C96"/>
    <mergeCell ref="D95:E96"/>
    <mergeCell ref="F95:G96"/>
    <mergeCell ref="H95:I96"/>
    <mergeCell ref="J95:K96"/>
    <mergeCell ref="L95:M96"/>
    <mergeCell ref="N95:O96"/>
    <mergeCell ref="P95:Q96"/>
    <mergeCell ref="R95:S96"/>
    <mergeCell ref="T95:U96"/>
    <mergeCell ref="B97:C98"/>
    <mergeCell ref="D97:E98"/>
    <mergeCell ref="F97:G98"/>
    <mergeCell ref="H97:I98"/>
    <mergeCell ref="J97:K98"/>
    <mergeCell ref="L97:M98"/>
    <mergeCell ref="N97:O98"/>
    <mergeCell ref="P97:Q98"/>
    <mergeCell ref="R97:S98"/>
    <mergeCell ref="T97:U98"/>
    <mergeCell ref="B99:C100"/>
    <mergeCell ref="D99:E100"/>
    <mergeCell ref="F99:G100"/>
    <mergeCell ref="H99:I100"/>
    <mergeCell ref="J99:K100"/>
    <mergeCell ref="L99:M100"/>
    <mergeCell ref="N99:O100"/>
    <mergeCell ref="P99:Q100"/>
    <mergeCell ref="R99:S100"/>
    <mergeCell ref="T99:U100"/>
    <mergeCell ref="B101:C102"/>
    <mergeCell ref="D101:E102"/>
    <mergeCell ref="F101:G102"/>
    <mergeCell ref="H101:I102"/>
    <mergeCell ref="J101:K102"/>
    <mergeCell ref="L101:M102"/>
    <mergeCell ref="N101:O102"/>
    <mergeCell ref="P101:Q102"/>
    <mergeCell ref="R101:S102"/>
    <mergeCell ref="T101:U102"/>
    <mergeCell ref="B103:C104"/>
    <mergeCell ref="D103:E104"/>
    <mergeCell ref="F103:G104"/>
    <mergeCell ref="H103:I104"/>
    <mergeCell ref="J103:K104"/>
    <mergeCell ref="L103:M104"/>
    <mergeCell ref="N103:O104"/>
    <mergeCell ref="P103:Q104"/>
    <mergeCell ref="R103:S104"/>
    <mergeCell ref="T103:U104"/>
    <mergeCell ref="B105:C106"/>
    <mergeCell ref="D105:E106"/>
    <mergeCell ref="F105:G106"/>
    <mergeCell ref="H105:I106"/>
    <mergeCell ref="J105:K106"/>
    <mergeCell ref="L105:M106"/>
    <mergeCell ref="N105:O106"/>
    <mergeCell ref="P105:Q106"/>
    <mergeCell ref="R105:S106"/>
    <mergeCell ref="T105:U106"/>
    <mergeCell ref="B107:C108"/>
    <mergeCell ref="D107:E108"/>
    <mergeCell ref="F107:G108"/>
    <mergeCell ref="H107:I108"/>
    <mergeCell ref="J107:K108"/>
    <mergeCell ref="L107:M108"/>
    <mergeCell ref="N107:O108"/>
    <mergeCell ref="P107:Q108"/>
    <mergeCell ref="R107:S108"/>
    <mergeCell ref="T107:U108"/>
    <mergeCell ref="B109:C110"/>
    <mergeCell ref="D109:E110"/>
    <mergeCell ref="F109:G110"/>
    <mergeCell ref="H109:I110"/>
    <mergeCell ref="J109:K110"/>
    <mergeCell ref="L109:M110"/>
    <mergeCell ref="N109:O110"/>
    <mergeCell ref="P109:Q110"/>
    <mergeCell ref="R109:S110"/>
    <mergeCell ref="T109:U110"/>
  </mergeCells>
  <phoneticPr fontId="42"/>
  <printOptions horizontalCentered="1"/>
  <pageMargins left="0.70866141732283472" right="0.31496062992125984" top="0.35433070866141736" bottom="0.35433070866141736" header="0.31496062992125984" footer="0.31496062992125984"/>
  <pageSetup paperSize="9" scale="98" fitToWidth="1" fitToHeight="1" orientation="portrait" usePrinterDefaults="1" r:id="rId1"/>
  <rowBreaks count="2" manualBreakCount="2">
    <brk id="44" min="1" max="22" man="1"/>
    <brk id="89" min="1" max="2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  <pageSetUpPr fitToPage="1"/>
  </sheetPr>
  <dimension ref="C1:U33"/>
  <sheetViews>
    <sheetView showGridLines="0" view="pageBreakPreview" zoomScaleSheetLayoutView="100" workbookViewId="0">
      <selection activeCell="F15" sqref="F15"/>
    </sheetView>
  </sheetViews>
  <sheetFormatPr defaultColWidth="9" defaultRowHeight="13.5"/>
  <cols>
    <col min="1" max="1" width="2.125" style="521" customWidth="1"/>
    <col min="2" max="2" width="2.75" style="521" customWidth="1"/>
    <col min="3" max="3" width="10" style="521" customWidth="1"/>
    <col min="4" max="4" width="7.125" style="521" customWidth="1"/>
    <col min="5" max="5" width="8.125" style="521" customWidth="1"/>
    <col min="6" max="6" width="21.625" style="521" customWidth="1"/>
    <col min="7" max="14" width="10.625" style="521" customWidth="1"/>
    <col min="15" max="15" width="12.125" style="522" customWidth="1"/>
    <col min="16" max="16" width="10.625" style="521" customWidth="1"/>
    <col min="17" max="17" width="4.25" style="521" customWidth="1"/>
    <col min="18" max="16384" width="9" style="521"/>
  </cols>
  <sheetData>
    <row r="1" spans="3:21">
      <c r="L1" s="612"/>
      <c r="M1" s="612"/>
      <c r="N1" s="610"/>
      <c r="O1" s="632"/>
      <c r="P1" s="610"/>
    </row>
    <row r="2" spans="3:21" ht="23.25" customHeight="1">
      <c r="C2" s="523" t="s">
        <v>563</v>
      </c>
      <c r="D2" s="523"/>
      <c r="E2" s="523"/>
      <c r="F2" s="523"/>
      <c r="G2" s="558"/>
      <c r="H2" s="558"/>
      <c r="I2" s="558"/>
      <c r="J2" s="558"/>
      <c r="K2" s="523"/>
      <c r="L2" s="523"/>
      <c r="M2" s="523"/>
      <c r="N2" s="523"/>
      <c r="O2" s="523"/>
      <c r="P2" s="523"/>
    </row>
    <row r="3" spans="3:21" ht="24" customHeight="1">
      <c r="C3" s="524" t="s">
        <v>97</v>
      </c>
      <c r="D3" s="337"/>
      <c r="E3" s="540"/>
      <c r="F3" s="524" t="s">
        <v>113</v>
      </c>
      <c r="G3" s="559" t="s">
        <v>801</v>
      </c>
      <c r="H3" s="573"/>
      <c r="I3" s="573"/>
      <c r="J3" s="589"/>
      <c r="K3" s="337" t="s">
        <v>802</v>
      </c>
      <c r="L3" s="337"/>
      <c r="M3" s="337"/>
      <c r="N3" s="337"/>
      <c r="O3" s="633" t="s">
        <v>803</v>
      </c>
      <c r="P3" s="529" t="s">
        <v>804</v>
      </c>
    </row>
    <row r="4" spans="3:21" ht="24" customHeight="1">
      <c r="C4" s="525"/>
      <c r="D4" s="534"/>
      <c r="E4" s="541"/>
      <c r="F4" s="551"/>
      <c r="G4" s="560" t="s">
        <v>806</v>
      </c>
      <c r="H4" s="574" t="s">
        <v>424</v>
      </c>
      <c r="I4" s="574" t="s">
        <v>341</v>
      </c>
      <c r="J4" s="590" t="s">
        <v>805</v>
      </c>
      <c r="K4" s="349" t="s">
        <v>123</v>
      </c>
      <c r="L4" s="613" t="s">
        <v>125</v>
      </c>
      <c r="M4" s="617" t="s">
        <v>373</v>
      </c>
      <c r="N4" s="617" t="s">
        <v>373</v>
      </c>
      <c r="O4" s="634"/>
      <c r="P4" s="648"/>
    </row>
    <row r="5" spans="3:21" ht="27.75" customHeight="1">
      <c r="C5" s="526" t="s">
        <v>39</v>
      </c>
      <c r="D5" s="332"/>
      <c r="E5" s="542"/>
      <c r="F5" s="552" t="s">
        <v>156</v>
      </c>
      <c r="G5" s="561">
        <v>30</v>
      </c>
      <c r="H5" s="575">
        <v>0</v>
      </c>
      <c r="I5" s="575">
        <v>30</v>
      </c>
      <c r="J5" s="591">
        <v>0</v>
      </c>
      <c r="K5" s="601"/>
      <c r="L5" s="601"/>
      <c r="M5" s="601"/>
      <c r="N5" s="625"/>
      <c r="O5" s="635"/>
      <c r="P5" s="614">
        <v>60</v>
      </c>
    </row>
    <row r="6" spans="3:21" ht="25.5" customHeight="1">
      <c r="C6" s="527"/>
      <c r="D6" s="535"/>
      <c r="E6" s="543"/>
      <c r="F6" s="552" t="s">
        <v>646</v>
      </c>
      <c r="G6" s="561">
        <v>30</v>
      </c>
      <c r="H6" s="575">
        <v>0</v>
      </c>
      <c r="I6" s="575">
        <v>30</v>
      </c>
      <c r="J6" s="591">
        <v>0</v>
      </c>
      <c r="K6" s="602"/>
      <c r="L6" s="602"/>
      <c r="M6" s="602"/>
      <c r="N6" s="626"/>
      <c r="O6" s="636"/>
      <c r="P6" s="649"/>
    </row>
    <row r="7" spans="3:21" ht="13.5" customHeight="1">
      <c r="C7" s="528" t="s">
        <v>87</v>
      </c>
      <c r="D7" s="531" t="s">
        <v>108</v>
      </c>
      <c r="E7" s="544" t="s">
        <v>150</v>
      </c>
      <c r="F7" s="553" t="s">
        <v>647</v>
      </c>
      <c r="G7" s="562">
        <v>686.1</v>
      </c>
      <c r="H7" s="576">
        <v>74.5</v>
      </c>
      <c r="I7" s="576">
        <v>402.6</v>
      </c>
      <c r="J7" s="592">
        <v>209</v>
      </c>
      <c r="K7" s="601"/>
      <c r="L7" s="601"/>
      <c r="M7" s="601"/>
      <c r="N7" s="625"/>
      <c r="O7" s="637"/>
      <c r="P7" s="650" t="s">
        <v>296</v>
      </c>
    </row>
    <row r="8" spans="3:21">
      <c r="C8" s="158"/>
      <c r="D8" s="536"/>
      <c r="E8" s="545"/>
      <c r="F8" s="554"/>
      <c r="G8" s="563">
        <v>0</v>
      </c>
      <c r="H8" s="577"/>
      <c r="I8" s="577"/>
      <c r="J8" s="593"/>
      <c r="K8" s="603"/>
      <c r="L8" s="603"/>
      <c r="M8" s="603"/>
      <c r="N8" s="627"/>
      <c r="O8" s="638"/>
      <c r="P8" s="651"/>
    </row>
    <row r="9" spans="3:21">
      <c r="C9" s="158"/>
      <c r="D9" s="536"/>
      <c r="E9" s="546"/>
      <c r="F9" s="555"/>
      <c r="G9" s="564">
        <v>0</v>
      </c>
      <c r="H9" s="577"/>
      <c r="I9" s="577"/>
      <c r="J9" s="594"/>
      <c r="K9" s="603"/>
      <c r="L9" s="603"/>
      <c r="M9" s="603"/>
      <c r="N9" s="627"/>
      <c r="O9" s="639"/>
      <c r="P9" s="651"/>
    </row>
    <row r="10" spans="3:21">
      <c r="C10" s="158"/>
      <c r="D10" s="536"/>
      <c r="E10" s="544" t="s">
        <v>152</v>
      </c>
      <c r="F10" s="526" t="s">
        <v>649</v>
      </c>
      <c r="G10" s="563">
        <v>1199.8999999999999</v>
      </c>
      <c r="H10" s="576">
        <v>278.7</v>
      </c>
      <c r="I10" s="576">
        <v>771.2</v>
      </c>
      <c r="J10" s="592">
        <v>150</v>
      </c>
      <c r="K10" s="603"/>
      <c r="L10" s="603"/>
      <c r="M10" s="603"/>
      <c r="N10" s="627"/>
      <c r="O10" s="637"/>
      <c r="P10" s="651"/>
    </row>
    <row r="11" spans="3:21">
      <c r="C11" s="158"/>
      <c r="D11" s="536"/>
      <c r="E11" s="545"/>
      <c r="F11" s="556"/>
      <c r="G11" s="563">
        <v>0</v>
      </c>
      <c r="H11" s="577"/>
      <c r="I11" s="577"/>
      <c r="J11" s="593"/>
      <c r="K11" s="603"/>
      <c r="L11" s="603"/>
      <c r="M11" s="603"/>
      <c r="N11" s="627"/>
      <c r="O11" s="638"/>
      <c r="P11" s="651"/>
      <c r="U11" s="631"/>
    </row>
    <row r="12" spans="3:21">
      <c r="C12" s="158"/>
      <c r="D12" s="525"/>
      <c r="E12" s="546"/>
      <c r="F12" s="527"/>
      <c r="G12" s="564">
        <v>0</v>
      </c>
      <c r="H12" s="578"/>
      <c r="I12" s="578"/>
      <c r="J12" s="594"/>
      <c r="K12" s="603"/>
      <c r="L12" s="603"/>
      <c r="M12" s="603"/>
      <c r="N12" s="627"/>
      <c r="O12" s="639"/>
      <c r="P12" s="651"/>
    </row>
    <row r="13" spans="3:21">
      <c r="C13" s="158"/>
      <c r="D13" s="531" t="s">
        <v>106</v>
      </c>
      <c r="E13" s="540"/>
      <c r="F13" s="557" t="s">
        <v>650</v>
      </c>
      <c r="G13" s="565"/>
      <c r="H13" s="579"/>
      <c r="I13" s="579"/>
      <c r="J13" s="595"/>
      <c r="K13" s="604">
        <v>4716</v>
      </c>
      <c r="L13" s="614">
        <v>195.7</v>
      </c>
      <c r="M13" s="614">
        <v>0</v>
      </c>
      <c r="N13" s="614">
        <v>4520.3</v>
      </c>
      <c r="O13" s="640">
        <v>4520.3</v>
      </c>
      <c r="P13" s="651"/>
    </row>
    <row r="14" spans="3:21">
      <c r="C14" s="158"/>
      <c r="D14" s="536"/>
      <c r="E14" s="547"/>
      <c r="F14" s="557" t="s">
        <v>575</v>
      </c>
      <c r="G14" s="566"/>
      <c r="H14" s="580"/>
      <c r="I14" s="580"/>
      <c r="J14" s="596"/>
      <c r="K14" s="605"/>
      <c r="L14" s="615"/>
      <c r="M14" s="615"/>
      <c r="N14" s="615"/>
      <c r="O14" s="641"/>
      <c r="P14" s="651"/>
    </row>
    <row r="15" spans="3:21">
      <c r="C15" s="158"/>
      <c r="D15" s="536"/>
      <c r="E15" s="547"/>
      <c r="F15" s="557" t="s">
        <v>118</v>
      </c>
      <c r="G15" s="566"/>
      <c r="H15" s="580"/>
      <c r="I15" s="580"/>
      <c r="J15" s="596"/>
      <c r="K15" s="605"/>
      <c r="L15" s="615"/>
      <c r="M15" s="615"/>
      <c r="N15" s="615"/>
      <c r="O15" s="641"/>
      <c r="P15" s="651"/>
    </row>
    <row r="16" spans="3:21">
      <c r="C16" s="158"/>
      <c r="D16" s="536"/>
      <c r="E16" s="547"/>
      <c r="F16" s="557" t="s">
        <v>459</v>
      </c>
      <c r="G16" s="566"/>
      <c r="H16" s="580"/>
      <c r="I16" s="580"/>
      <c r="J16" s="596"/>
      <c r="K16" s="605"/>
      <c r="L16" s="615"/>
      <c r="M16" s="615"/>
      <c r="N16" s="615"/>
      <c r="O16" s="641"/>
      <c r="P16" s="651"/>
    </row>
    <row r="17" spans="3:20">
      <c r="C17" s="158"/>
      <c r="D17" s="536"/>
      <c r="E17" s="547"/>
      <c r="F17" s="557" t="s">
        <v>344</v>
      </c>
      <c r="G17" s="566"/>
      <c r="H17" s="580"/>
      <c r="I17" s="580"/>
      <c r="J17" s="596"/>
      <c r="K17" s="605"/>
      <c r="L17" s="615"/>
      <c r="M17" s="615"/>
      <c r="N17" s="615"/>
      <c r="O17" s="641"/>
      <c r="P17" s="651"/>
      <c r="S17" s="631"/>
    </row>
    <row r="18" spans="3:20">
      <c r="C18" s="158"/>
      <c r="D18" s="536"/>
      <c r="E18" s="547"/>
      <c r="F18" s="557" t="s">
        <v>126</v>
      </c>
      <c r="G18" s="566"/>
      <c r="H18" s="580"/>
      <c r="I18" s="580"/>
      <c r="J18" s="596"/>
      <c r="K18" s="605"/>
      <c r="L18" s="615"/>
      <c r="M18" s="615"/>
      <c r="N18" s="615"/>
      <c r="O18" s="641"/>
      <c r="P18" s="651"/>
    </row>
    <row r="19" spans="3:20">
      <c r="C19" s="158"/>
      <c r="D19" s="536"/>
      <c r="E19" s="547"/>
      <c r="F19" s="557" t="s">
        <v>651</v>
      </c>
      <c r="G19" s="566"/>
      <c r="H19" s="580"/>
      <c r="I19" s="580"/>
      <c r="J19" s="596"/>
      <c r="K19" s="605"/>
      <c r="L19" s="615"/>
      <c r="M19" s="615"/>
      <c r="N19" s="615"/>
      <c r="O19" s="641"/>
      <c r="P19" s="651"/>
    </row>
    <row r="20" spans="3:20">
      <c r="C20" s="158"/>
      <c r="D20" s="536"/>
      <c r="E20" s="547"/>
      <c r="F20" s="557" t="s">
        <v>129</v>
      </c>
      <c r="G20" s="566"/>
      <c r="H20" s="580"/>
      <c r="I20" s="580"/>
      <c r="J20" s="596"/>
      <c r="K20" s="605"/>
      <c r="L20" s="615"/>
      <c r="M20" s="615"/>
      <c r="N20" s="615"/>
      <c r="O20" s="642"/>
      <c r="P20" s="651"/>
    </row>
    <row r="21" spans="3:20" ht="57.75" customHeight="1">
      <c r="C21" s="529" t="s">
        <v>134</v>
      </c>
      <c r="D21" s="537" t="s">
        <v>653</v>
      </c>
      <c r="E21" s="548"/>
      <c r="F21" s="552" t="s">
        <v>2</v>
      </c>
      <c r="G21" s="567">
        <v>745</v>
      </c>
      <c r="H21" s="581">
        <v>14.8</v>
      </c>
      <c r="I21" s="581">
        <v>440.2</v>
      </c>
      <c r="J21" s="597">
        <v>290</v>
      </c>
      <c r="K21" s="606">
        <v>1228.5</v>
      </c>
      <c r="L21" s="581">
        <v>275.8</v>
      </c>
      <c r="M21" s="581">
        <v>273.39999999999998</v>
      </c>
      <c r="N21" s="581">
        <v>679.3</v>
      </c>
      <c r="O21" s="643">
        <v>952.7</v>
      </c>
      <c r="P21" s="614">
        <v>3714.5</v>
      </c>
      <c r="Q21" s="631"/>
      <c r="S21" s="631"/>
    </row>
    <row r="22" spans="3:20" ht="40.5" customHeight="1">
      <c r="C22" s="530"/>
      <c r="D22" s="537" t="s">
        <v>655</v>
      </c>
      <c r="E22" s="548"/>
      <c r="F22" s="552" t="s">
        <v>41</v>
      </c>
      <c r="G22" s="567">
        <v>1484.5</v>
      </c>
      <c r="H22" s="581">
        <v>49.6</v>
      </c>
      <c r="I22" s="581">
        <v>1434.9</v>
      </c>
      <c r="J22" s="597">
        <v>0</v>
      </c>
      <c r="K22" s="606">
        <v>256.5</v>
      </c>
      <c r="L22" s="581">
        <v>9.9</v>
      </c>
      <c r="M22" s="581">
        <v>246.6</v>
      </c>
      <c r="N22" s="581">
        <v>0</v>
      </c>
      <c r="O22" s="643">
        <v>246.6</v>
      </c>
      <c r="P22" s="649"/>
      <c r="R22" s="631"/>
    </row>
    <row r="23" spans="3:20" ht="45.75" customHeight="1">
      <c r="C23" s="531" t="s">
        <v>132</v>
      </c>
      <c r="D23" s="537" t="s">
        <v>117</v>
      </c>
      <c r="E23" s="549"/>
      <c r="F23" s="549"/>
      <c r="G23" s="568"/>
      <c r="H23" s="582"/>
      <c r="I23" s="582"/>
      <c r="J23" s="598"/>
      <c r="K23" s="582"/>
      <c r="L23" s="582"/>
      <c r="M23" s="582"/>
      <c r="N23" s="628"/>
      <c r="O23" s="644"/>
      <c r="P23" s="581">
        <v>4687</v>
      </c>
      <c r="S23" s="631"/>
    </row>
    <row r="24" spans="3:20" ht="51" customHeight="1">
      <c r="C24" s="532" t="s">
        <v>31</v>
      </c>
      <c r="D24" s="538"/>
      <c r="E24" s="538"/>
      <c r="F24" s="538"/>
      <c r="G24" s="569"/>
      <c r="H24" s="583"/>
      <c r="I24" s="583"/>
      <c r="J24" s="599"/>
      <c r="K24" s="583"/>
      <c r="L24" s="583"/>
      <c r="M24" s="583"/>
      <c r="N24" s="629"/>
      <c r="O24" s="645"/>
      <c r="P24" s="615">
        <v>5907.1</v>
      </c>
      <c r="S24" s="631"/>
    </row>
    <row r="25" spans="3:20" ht="15">
      <c r="C25" s="533"/>
      <c r="D25" s="539"/>
      <c r="E25" s="550"/>
      <c r="F25" s="533" t="s">
        <v>135</v>
      </c>
      <c r="G25" s="570">
        <v>4175.5</v>
      </c>
      <c r="H25" s="584">
        <v>417.6</v>
      </c>
      <c r="I25" s="586">
        <v>3108.9</v>
      </c>
      <c r="J25" s="600">
        <v>649</v>
      </c>
      <c r="K25" s="607">
        <v>6201</v>
      </c>
      <c r="L25" s="616">
        <v>481.4</v>
      </c>
      <c r="M25" s="618">
        <v>520</v>
      </c>
      <c r="N25" s="630">
        <v>5199.6000000000004</v>
      </c>
      <c r="O25" s="646">
        <v>5719.6</v>
      </c>
      <c r="P25" s="652">
        <v>14368.6</v>
      </c>
    </row>
    <row r="26" spans="3:20">
      <c r="G26" s="571"/>
      <c r="H26" s="571"/>
      <c r="I26" s="571"/>
      <c r="J26" s="571" t="s">
        <v>636</v>
      </c>
      <c r="K26" s="608"/>
      <c r="L26" s="608"/>
      <c r="M26" s="608"/>
      <c r="N26" s="608"/>
      <c r="O26" s="571"/>
      <c r="P26" s="608"/>
    </row>
    <row r="27" spans="3:20">
      <c r="G27" s="572" t="s">
        <v>658</v>
      </c>
      <c r="H27" s="585"/>
      <c r="I27" s="587">
        <v>899</v>
      </c>
      <c r="J27" s="522"/>
      <c r="K27" s="609" t="s">
        <v>34</v>
      </c>
      <c r="L27" s="609"/>
      <c r="M27" s="619">
        <v>3108.9</v>
      </c>
      <c r="T27" s="631"/>
    </row>
    <row r="28" spans="3:20">
      <c r="G28" s="522" t="s">
        <v>58</v>
      </c>
      <c r="H28" s="522"/>
      <c r="I28" s="588">
        <v>548.9</v>
      </c>
      <c r="J28" s="522"/>
      <c r="K28" s="610" t="s">
        <v>656</v>
      </c>
      <c r="L28" s="547"/>
      <c r="M28" s="620">
        <v>649</v>
      </c>
      <c r="N28" s="571" t="s">
        <v>636</v>
      </c>
    </row>
    <row r="29" spans="3:20">
      <c r="G29" s="572" t="s">
        <v>155</v>
      </c>
      <c r="H29" s="572"/>
      <c r="I29" s="588">
        <v>350.1</v>
      </c>
      <c r="J29" s="522"/>
      <c r="K29" s="609" t="s">
        <v>373</v>
      </c>
      <c r="L29" s="609"/>
      <c r="M29" s="621">
        <v>5719.6</v>
      </c>
      <c r="N29" s="571" t="s">
        <v>51</v>
      </c>
    </row>
    <row r="30" spans="3:20">
      <c r="K30" s="609"/>
      <c r="L30" s="609" t="s">
        <v>554</v>
      </c>
      <c r="M30" s="622">
        <v>8000</v>
      </c>
    </row>
    <row r="31" spans="3:20">
      <c r="K31" s="609"/>
      <c r="L31" s="609"/>
      <c r="M31" s="623"/>
    </row>
    <row r="32" spans="3:20">
      <c r="K32" s="611"/>
      <c r="L32" s="611"/>
      <c r="M32" s="624"/>
    </row>
    <row r="33" spans="11:15">
      <c r="K33" s="609"/>
      <c r="L33" s="609"/>
      <c r="M33" s="624"/>
      <c r="N33" s="631"/>
      <c r="O33" s="647"/>
    </row>
  </sheetData>
  <mergeCells count="54">
    <mergeCell ref="L1:N1"/>
    <mergeCell ref="C2:P2"/>
    <mergeCell ref="G3:J3"/>
    <mergeCell ref="K3:N3"/>
    <mergeCell ref="D21:E21"/>
    <mergeCell ref="D22:E22"/>
    <mergeCell ref="D23:F23"/>
    <mergeCell ref="G23:J23"/>
    <mergeCell ref="K23:N23"/>
    <mergeCell ref="C24:F24"/>
    <mergeCell ref="G24:J24"/>
    <mergeCell ref="K24:N24"/>
    <mergeCell ref="C25:E25"/>
    <mergeCell ref="G27:H27"/>
    <mergeCell ref="K27:L27"/>
    <mergeCell ref="K28:L28"/>
    <mergeCell ref="G29:H29"/>
    <mergeCell ref="K29:L29"/>
    <mergeCell ref="K32:L32"/>
    <mergeCell ref="K33:L33"/>
    <mergeCell ref="C3:E4"/>
    <mergeCell ref="F3:F4"/>
    <mergeCell ref="O3:O4"/>
    <mergeCell ref="P3:P4"/>
    <mergeCell ref="C5:E6"/>
    <mergeCell ref="K5:N6"/>
    <mergeCell ref="P5:P6"/>
    <mergeCell ref="D7:D12"/>
    <mergeCell ref="E7:E9"/>
    <mergeCell ref="F7:F9"/>
    <mergeCell ref="G7:G9"/>
    <mergeCell ref="H7:H9"/>
    <mergeCell ref="I7:I9"/>
    <mergeCell ref="J7:J9"/>
    <mergeCell ref="K7:N12"/>
    <mergeCell ref="O7:O9"/>
    <mergeCell ref="E10:E12"/>
    <mergeCell ref="F10:F12"/>
    <mergeCell ref="G10:G12"/>
    <mergeCell ref="H10:H12"/>
    <mergeCell ref="I10:I12"/>
    <mergeCell ref="J10:J12"/>
    <mergeCell ref="O10:O12"/>
    <mergeCell ref="C21:C22"/>
    <mergeCell ref="P21:P22"/>
    <mergeCell ref="C7:C20"/>
    <mergeCell ref="P7:P20"/>
    <mergeCell ref="D13:E20"/>
    <mergeCell ref="G13:J20"/>
    <mergeCell ref="K13:K20"/>
    <mergeCell ref="L13:L20"/>
    <mergeCell ref="M13:M20"/>
    <mergeCell ref="N13:N20"/>
    <mergeCell ref="O13:O20"/>
  </mergeCells>
  <phoneticPr fontId="42"/>
  <pageMargins left="0.70866141732283472" right="0.70866141732283472" top="0.74803149606299213" bottom="0.74803149606299213" header="0.31496062992125984" footer="0.31496062992125984"/>
  <pageSetup paperSize="9" scale="85" fitToWidth="1" fitToHeight="1" orientation="landscape" usePrinterDefaults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C1:U33"/>
  <sheetViews>
    <sheetView showGridLines="0" view="pageBreakPreview" topLeftCell="C1" zoomScale="90" zoomScaleSheetLayoutView="90" workbookViewId="0">
      <selection activeCell="Q31" sqref="Q31"/>
    </sheetView>
  </sheetViews>
  <sheetFormatPr defaultColWidth="9" defaultRowHeight="13.5"/>
  <cols>
    <col min="1" max="1" width="2.125" style="521" customWidth="1"/>
    <col min="2" max="2" width="2.75" style="521" customWidth="1"/>
    <col min="3" max="3" width="10" style="521" customWidth="1"/>
    <col min="4" max="4" width="7.125" style="521" customWidth="1"/>
    <col min="5" max="5" width="8.125" style="521" customWidth="1"/>
    <col min="6" max="6" width="21.625" style="521" customWidth="1"/>
    <col min="7" max="14" width="10.625" style="521" customWidth="1"/>
    <col min="15" max="15" width="12.125" style="522" customWidth="1"/>
    <col min="16" max="16" width="10.625" style="521" customWidth="1"/>
    <col min="17" max="16384" width="9" style="521"/>
  </cols>
  <sheetData>
    <row r="1" spans="3:21">
      <c r="L1" s="612"/>
      <c r="M1" s="612"/>
      <c r="N1" s="610"/>
      <c r="O1" s="632"/>
      <c r="P1" s="610"/>
    </row>
    <row r="2" spans="3:21" ht="23.25" customHeight="1">
      <c r="C2" s="523" t="s">
        <v>514</v>
      </c>
      <c r="D2" s="523"/>
      <c r="E2" s="523"/>
      <c r="F2" s="523"/>
      <c r="G2" s="558"/>
      <c r="H2" s="558"/>
      <c r="I2" s="558"/>
      <c r="J2" s="558"/>
      <c r="K2" s="523"/>
      <c r="L2" s="523"/>
      <c r="M2" s="523"/>
      <c r="N2" s="523"/>
      <c r="O2" s="523"/>
      <c r="P2" s="523"/>
    </row>
    <row r="3" spans="3:21" ht="24" customHeight="1">
      <c r="C3" s="524" t="s">
        <v>97</v>
      </c>
      <c r="D3" s="337"/>
      <c r="E3" s="540"/>
      <c r="F3" s="524" t="s">
        <v>113</v>
      </c>
      <c r="G3" s="559" t="s">
        <v>249</v>
      </c>
      <c r="H3" s="573"/>
      <c r="I3" s="573"/>
      <c r="J3" s="589"/>
      <c r="K3" s="337" t="s">
        <v>652</v>
      </c>
      <c r="L3" s="337"/>
      <c r="M3" s="337"/>
      <c r="N3" s="337"/>
      <c r="O3" s="633" t="s">
        <v>659</v>
      </c>
      <c r="P3" s="529" t="s">
        <v>114</v>
      </c>
    </row>
    <row r="4" spans="3:21" ht="24" customHeight="1">
      <c r="C4" s="525"/>
      <c r="D4" s="534"/>
      <c r="E4" s="541"/>
      <c r="F4" s="551"/>
      <c r="G4" s="560" t="s">
        <v>123</v>
      </c>
      <c r="H4" s="574" t="s">
        <v>125</v>
      </c>
      <c r="I4" s="574" t="s">
        <v>645</v>
      </c>
      <c r="J4" s="590" t="s">
        <v>146</v>
      </c>
      <c r="K4" s="349" t="s">
        <v>123</v>
      </c>
      <c r="L4" s="613" t="s">
        <v>125</v>
      </c>
      <c r="M4" s="617" t="s">
        <v>373</v>
      </c>
      <c r="N4" s="617" t="s">
        <v>373</v>
      </c>
      <c r="O4" s="634"/>
      <c r="P4" s="648"/>
    </row>
    <row r="5" spans="3:21" ht="27.75" customHeight="1">
      <c r="C5" s="526" t="s">
        <v>39</v>
      </c>
      <c r="D5" s="332"/>
      <c r="E5" s="542"/>
      <c r="F5" s="552" t="s">
        <v>156</v>
      </c>
      <c r="G5" s="561">
        <f t="shared" ref="G5:G12" si="0">SUM(H5:J5)</f>
        <v>30</v>
      </c>
      <c r="H5" s="575">
        <v>0</v>
      </c>
      <c r="I5" s="575">
        <v>30</v>
      </c>
      <c r="J5" s="591">
        <v>0</v>
      </c>
      <c r="K5" s="601"/>
      <c r="L5" s="601"/>
      <c r="M5" s="601"/>
      <c r="N5" s="625"/>
      <c r="O5" s="635"/>
      <c r="P5" s="614">
        <f>SUM(G5:G6)</f>
        <v>60</v>
      </c>
    </row>
    <row r="6" spans="3:21" ht="25.5" customHeight="1">
      <c r="C6" s="527"/>
      <c r="D6" s="535"/>
      <c r="E6" s="543"/>
      <c r="F6" s="552" t="s">
        <v>646</v>
      </c>
      <c r="G6" s="561">
        <f t="shared" si="0"/>
        <v>30</v>
      </c>
      <c r="H6" s="575">
        <v>0</v>
      </c>
      <c r="I6" s="575">
        <v>30</v>
      </c>
      <c r="J6" s="591">
        <v>0</v>
      </c>
      <c r="K6" s="602"/>
      <c r="L6" s="602"/>
      <c r="M6" s="602"/>
      <c r="N6" s="626"/>
      <c r="O6" s="636"/>
      <c r="P6" s="649"/>
    </row>
    <row r="7" spans="3:21" ht="13.5" customHeight="1">
      <c r="C7" s="528" t="s">
        <v>87</v>
      </c>
      <c r="D7" s="531" t="s">
        <v>108</v>
      </c>
      <c r="E7" s="544" t="s">
        <v>150</v>
      </c>
      <c r="F7" s="553" t="s">
        <v>647</v>
      </c>
      <c r="G7" s="562">
        <f t="shared" si="0"/>
        <v>611.6</v>
      </c>
      <c r="H7" s="576">
        <f>ROUND('①-1地下構造物設計書対応'!AB44,1)</f>
        <v>0</v>
      </c>
      <c r="I7" s="576">
        <f>'③-2　1次掘削'!O83</f>
        <v>402.6</v>
      </c>
      <c r="J7" s="592">
        <f>'③-2　1次掘削'!O84</f>
        <v>209</v>
      </c>
      <c r="K7" s="601"/>
      <c r="L7" s="601"/>
      <c r="M7" s="601"/>
      <c r="N7" s="625"/>
      <c r="O7" s="637">
        <f>J7</f>
        <v>209</v>
      </c>
      <c r="P7" s="650" t="s">
        <v>296</v>
      </c>
    </row>
    <row r="8" spans="3:21">
      <c r="C8" s="158"/>
      <c r="D8" s="536"/>
      <c r="E8" s="545"/>
      <c r="F8" s="554"/>
      <c r="G8" s="563">
        <f t="shared" si="0"/>
        <v>0</v>
      </c>
      <c r="H8" s="577"/>
      <c r="I8" s="577"/>
      <c r="J8" s="593"/>
      <c r="K8" s="603"/>
      <c r="L8" s="603"/>
      <c r="M8" s="603"/>
      <c r="N8" s="627"/>
      <c r="O8" s="638"/>
      <c r="P8" s="651"/>
    </row>
    <row r="9" spans="3:21">
      <c r="C9" s="158"/>
      <c r="D9" s="536"/>
      <c r="E9" s="546"/>
      <c r="F9" s="555"/>
      <c r="G9" s="564">
        <f t="shared" si="0"/>
        <v>0</v>
      </c>
      <c r="H9" s="577"/>
      <c r="I9" s="577"/>
      <c r="J9" s="594"/>
      <c r="K9" s="603"/>
      <c r="L9" s="603"/>
      <c r="M9" s="603"/>
      <c r="N9" s="627"/>
      <c r="O9" s="639"/>
      <c r="P9" s="651"/>
    </row>
    <row r="10" spans="3:21">
      <c r="C10" s="158"/>
      <c r="D10" s="536"/>
      <c r="E10" s="544" t="s">
        <v>152</v>
      </c>
      <c r="F10" s="526" t="s">
        <v>649</v>
      </c>
      <c r="G10" s="563">
        <f t="shared" si="0"/>
        <v>1274.3999999999999</v>
      </c>
      <c r="H10" s="576">
        <f>'③-2　1次掘削'!O80-'⑦土壌まとめ（修正）2019.11.20'!H7</f>
        <v>353.2</v>
      </c>
      <c r="I10" s="576">
        <f>'③-2　1次掘削'!O86</f>
        <v>771.2</v>
      </c>
      <c r="J10" s="592">
        <f>'③-2　1次掘削'!O63</f>
        <v>150</v>
      </c>
      <c r="K10" s="603"/>
      <c r="L10" s="603"/>
      <c r="M10" s="603"/>
      <c r="N10" s="627"/>
      <c r="O10" s="637">
        <f>J10</f>
        <v>150</v>
      </c>
      <c r="P10" s="651"/>
    </row>
    <row r="11" spans="3:21">
      <c r="C11" s="158"/>
      <c r="D11" s="536"/>
      <c r="E11" s="545"/>
      <c r="F11" s="556"/>
      <c r="G11" s="563">
        <f t="shared" si="0"/>
        <v>0</v>
      </c>
      <c r="H11" s="577"/>
      <c r="I11" s="577"/>
      <c r="J11" s="593"/>
      <c r="K11" s="603"/>
      <c r="L11" s="603"/>
      <c r="M11" s="603"/>
      <c r="N11" s="627"/>
      <c r="O11" s="638"/>
      <c r="P11" s="651"/>
      <c r="U11" s="631"/>
    </row>
    <row r="12" spans="3:21">
      <c r="C12" s="158"/>
      <c r="D12" s="525"/>
      <c r="E12" s="546"/>
      <c r="F12" s="527"/>
      <c r="G12" s="564">
        <f t="shared" si="0"/>
        <v>0</v>
      </c>
      <c r="H12" s="578"/>
      <c r="I12" s="578"/>
      <c r="J12" s="594"/>
      <c r="K12" s="603"/>
      <c r="L12" s="603"/>
      <c r="M12" s="603"/>
      <c r="N12" s="627"/>
      <c r="O12" s="639"/>
      <c r="P12" s="651"/>
    </row>
    <row r="13" spans="3:21">
      <c r="C13" s="158"/>
      <c r="D13" s="531" t="s">
        <v>106</v>
      </c>
      <c r="E13" s="540"/>
      <c r="F13" s="557" t="s">
        <v>650</v>
      </c>
      <c r="G13" s="565"/>
      <c r="H13" s="579"/>
      <c r="I13" s="579"/>
      <c r="J13" s="595"/>
      <c r="K13" s="604">
        <f>SUM(L13:N20)</f>
        <v>4716</v>
      </c>
      <c r="L13" s="614">
        <f>'③-2　1次掘削'!O81</f>
        <v>195.7</v>
      </c>
      <c r="M13" s="614">
        <v>0</v>
      </c>
      <c r="N13" s="614">
        <f>'③-2　1次掘削'!O87</f>
        <v>4520.3</v>
      </c>
      <c r="O13" s="640">
        <f>N13</f>
        <v>4520.3</v>
      </c>
      <c r="P13" s="651"/>
    </row>
    <row r="14" spans="3:21">
      <c r="C14" s="158"/>
      <c r="D14" s="536"/>
      <c r="E14" s="547"/>
      <c r="F14" s="557" t="s">
        <v>575</v>
      </c>
      <c r="G14" s="566"/>
      <c r="H14" s="580"/>
      <c r="I14" s="580"/>
      <c r="J14" s="596"/>
      <c r="K14" s="605"/>
      <c r="L14" s="615"/>
      <c r="M14" s="615"/>
      <c r="N14" s="615"/>
      <c r="O14" s="641"/>
      <c r="P14" s="651"/>
    </row>
    <row r="15" spans="3:21">
      <c r="C15" s="158"/>
      <c r="D15" s="536"/>
      <c r="E15" s="547"/>
      <c r="F15" s="557" t="s">
        <v>118</v>
      </c>
      <c r="G15" s="566"/>
      <c r="H15" s="580"/>
      <c r="I15" s="580"/>
      <c r="J15" s="596"/>
      <c r="K15" s="605"/>
      <c r="L15" s="615"/>
      <c r="M15" s="615"/>
      <c r="N15" s="615"/>
      <c r="O15" s="641"/>
      <c r="P15" s="651"/>
    </row>
    <row r="16" spans="3:21">
      <c r="C16" s="158"/>
      <c r="D16" s="536"/>
      <c r="E16" s="547"/>
      <c r="F16" s="557" t="s">
        <v>459</v>
      </c>
      <c r="G16" s="566"/>
      <c r="H16" s="580"/>
      <c r="I16" s="580"/>
      <c r="J16" s="596"/>
      <c r="K16" s="605"/>
      <c r="L16" s="615"/>
      <c r="M16" s="615"/>
      <c r="N16" s="615"/>
      <c r="O16" s="641"/>
      <c r="P16" s="651"/>
    </row>
    <row r="17" spans="3:19">
      <c r="C17" s="158"/>
      <c r="D17" s="536"/>
      <c r="E17" s="547"/>
      <c r="F17" s="557" t="s">
        <v>344</v>
      </c>
      <c r="G17" s="566"/>
      <c r="H17" s="580"/>
      <c r="I17" s="580"/>
      <c r="J17" s="596"/>
      <c r="K17" s="605"/>
      <c r="L17" s="615"/>
      <c r="M17" s="615"/>
      <c r="N17" s="615"/>
      <c r="O17" s="641"/>
      <c r="P17" s="651"/>
      <c r="S17" s="631"/>
    </row>
    <row r="18" spans="3:19">
      <c r="C18" s="158"/>
      <c r="D18" s="536"/>
      <c r="E18" s="547"/>
      <c r="F18" s="557" t="s">
        <v>126</v>
      </c>
      <c r="G18" s="566"/>
      <c r="H18" s="580"/>
      <c r="I18" s="580"/>
      <c r="J18" s="596"/>
      <c r="K18" s="605"/>
      <c r="L18" s="615"/>
      <c r="M18" s="615"/>
      <c r="N18" s="615"/>
      <c r="O18" s="641"/>
      <c r="P18" s="651"/>
    </row>
    <row r="19" spans="3:19">
      <c r="C19" s="158"/>
      <c r="D19" s="536"/>
      <c r="E19" s="547"/>
      <c r="F19" s="557" t="s">
        <v>651</v>
      </c>
      <c r="G19" s="566"/>
      <c r="H19" s="580"/>
      <c r="I19" s="580"/>
      <c r="J19" s="596"/>
      <c r="K19" s="605"/>
      <c r="L19" s="615"/>
      <c r="M19" s="615"/>
      <c r="N19" s="615"/>
      <c r="O19" s="641"/>
      <c r="P19" s="651"/>
    </row>
    <row r="20" spans="3:19">
      <c r="C20" s="158"/>
      <c r="D20" s="536"/>
      <c r="E20" s="547"/>
      <c r="F20" s="557" t="s">
        <v>129</v>
      </c>
      <c r="G20" s="566"/>
      <c r="H20" s="580"/>
      <c r="I20" s="580"/>
      <c r="J20" s="596"/>
      <c r="K20" s="605"/>
      <c r="L20" s="615"/>
      <c r="M20" s="615"/>
      <c r="N20" s="615"/>
      <c r="O20" s="642"/>
      <c r="P20" s="651"/>
    </row>
    <row r="21" spans="3:19" ht="57.75" customHeight="1">
      <c r="C21" s="529" t="s">
        <v>134</v>
      </c>
      <c r="D21" s="537" t="s">
        <v>653</v>
      </c>
      <c r="E21" s="548"/>
      <c r="F21" s="552" t="s">
        <v>2</v>
      </c>
      <c r="G21" s="567">
        <f>SUM(H21:J21)</f>
        <v>745</v>
      </c>
      <c r="H21" s="581">
        <f>'④　2次掘削'!O24</f>
        <v>14.8</v>
      </c>
      <c r="I21" s="581">
        <f>'④　2次掘削'!O32</f>
        <v>440.2</v>
      </c>
      <c r="J21" s="597">
        <f>'④　2次掘削'!O33</f>
        <v>290</v>
      </c>
      <c r="K21" s="606">
        <f>SUM(L21:N21)</f>
        <v>1228.5</v>
      </c>
      <c r="L21" s="581">
        <f>'④　2次掘削'!O25+'④　2次掘削'!O28</f>
        <v>275.8</v>
      </c>
      <c r="M21" s="581">
        <f>'④　2次掘削'!O35</f>
        <v>273.39999999999998</v>
      </c>
      <c r="N21" s="581">
        <f>'④　2次掘削'!O36</f>
        <v>679.3</v>
      </c>
      <c r="O21" s="643">
        <f>J21+N21</f>
        <v>969.3</v>
      </c>
      <c r="P21" s="614">
        <f>G21+G22+K21+K22</f>
        <v>3714.5</v>
      </c>
      <c r="Q21" s="631"/>
      <c r="S21" s="631">
        <f>K21-L21</f>
        <v>952.7</v>
      </c>
    </row>
    <row r="22" spans="3:19" ht="40.5" customHeight="1">
      <c r="C22" s="530"/>
      <c r="D22" s="537" t="s">
        <v>655</v>
      </c>
      <c r="E22" s="548"/>
      <c r="F22" s="552" t="s">
        <v>41</v>
      </c>
      <c r="G22" s="567">
        <f>SUM(H22:J22)</f>
        <v>1484.5</v>
      </c>
      <c r="H22" s="581">
        <f>'④　2次掘削'!O56</f>
        <v>49.6</v>
      </c>
      <c r="I22" s="581">
        <f>'④　2次掘削'!O61</f>
        <v>1434.9</v>
      </c>
      <c r="J22" s="597">
        <v>0</v>
      </c>
      <c r="K22" s="606">
        <f>SUM(L22:N22)</f>
        <v>256.5</v>
      </c>
      <c r="L22" s="581">
        <f>'④　2次掘削'!O57</f>
        <v>9.9</v>
      </c>
      <c r="M22" s="581">
        <f>'④　2次掘削'!O62</f>
        <v>246.6</v>
      </c>
      <c r="N22" s="581">
        <v>0</v>
      </c>
      <c r="O22" s="643">
        <f>J22+N22</f>
        <v>0</v>
      </c>
      <c r="P22" s="649"/>
      <c r="R22" s="631"/>
    </row>
    <row r="23" spans="3:19" ht="45.75" customHeight="1">
      <c r="C23" s="531" t="s">
        <v>132</v>
      </c>
      <c r="D23" s="537" t="s">
        <v>117</v>
      </c>
      <c r="E23" s="549"/>
      <c r="F23" s="549"/>
      <c r="G23" s="568"/>
      <c r="H23" s="582"/>
      <c r="I23" s="582"/>
      <c r="J23" s="598"/>
      <c r="K23" s="582"/>
      <c r="L23" s="582"/>
      <c r="M23" s="582"/>
      <c r="N23" s="628"/>
      <c r="O23" s="644"/>
      <c r="P23" s="581">
        <f>'⑤　埋戻し'!U44-'⑤　埋戻し'!U45</f>
        <v>4687</v>
      </c>
      <c r="S23" s="631">
        <f>G21-H21</f>
        <v>730.2</v>
      </c>
    </row>
    <row r="24" spans="3:19" ht="51" customHeight="1">
      <c r="C24" s="532" t="s">
        <v>31</v>
      </c>
      <c r="D24" s="538"/>
      <c r="E24" s="538"/>
      <c r="F24" s="538"/>
      <c r="G24" s="569"/>
      <c r="H24" s="583"/>
      <c r="I24" s="583"/>
      <c r="J24" s="599"/>
      <c r="K24" s="583"/>
      <c r="L24" s="583"/>
      <c r="M24" s="583"/>
      <c r="N24" s="629"/>
      <c r="O24" s="645"/>
      <c r="P24" s="615">
        <f>'⑥　最終整地'!U43-'⑥　最終整地'!U44</f>
        <v>5291</v>
      </c>
      <c r="S24" s="631">
        <f>I21+J21</f>
        <v>730.2</v>
      </c>
    </row>
    <row r="25" spans="3:19" ht="15">
      <c r="C25" s="533"/>
      <c r="D25" s="539"/>
      <c r="E25" s="550"/>
      <c r="F25" s="533" t="s">
        <v>135</v>
      </c>
      <c r="G25" s="570">
        <f>SUM(H25:J25)</f>
        <v>4175.5</v>
      </c>
      <c r="H25" s="584">
        <f>SUM(H5:H24)</f>
        <v>417.6</v>
      </c>
      <c r="I25" s="586">
        <f>SUM(I5:I24)</f>
        <v>3108.9</v>
      </c>
      <c r="J25" s="600">
        <f>SUM(J5:J24)</f>
        <v>649</v>
      </c>
      <c r="K25" s="607">
        <f>SUM(L25:N25)</f>
        <v>6201</v>
      </c>
      <c r="L25" s="616">
        <f>SUM(L5:L24)</f>
        <v>481.4</v>
      </c>
      <c r="M25" s="653">
        <f>SUM(M5:M24)</f>
        <v>520</v>
      </c>
      <c r="N25" s="655">
        <f>SUM(N5:N24)</f>
        <v>5199.6000000000004</v>
      </c>
      <c r="O25" s="656">
        <f>SUM(O5:O24)</f>
        <v>5848.6</v>
      </c>
      <c r="P25" s="657">
        <f>SUM(P5:P24)</f>
        <v>13752.5</v>
      </c>
    </row>
    <row r="26" spans="3:19">
      <c r="G26" s="571"/>
      <c r="H26" s="571"/>
      <c r="I26" s="571"/>
      <c r="J26" s="571" t="s">
        <v>636</v>
      </c>
      <c r="K26" s="608"/>
      <c r="L26" s="608"/>
      <c r="M26" s="608"/>
      <c r="N26" s="608"/>
      <c r="O26" s="571" t="s">
        <v>636</v>
      </c>
      <c r="P26" s="608"/>
    </row>
    <row r="27" spans="3:19">
      <c r="G27" s="572" t="s">
        <v>658</v>
      </c>
      <c r="H27" s="585"/>
      <c r="I27" s="587">
        <f>H25+L25</f>
        <v>899</v>
      </c>
      <c r="J27" s="522"/>
      <c r="K27" s="609" t="s">
        <v>34</v>
      </c>
      <c r="L27" s="609"/>
      <c r="M27" s="619">
        <f>I25</f>
        <v>3108.9</v>
      </c>
    </row>
    <row r="28" spans="3:19">
      <c r="G28" s="522" t="s">
        <v>58</v>
      </c>
      <c r="H28" s="522"/>
      <c r="I28" s="588">
        <f>H7+H10+L13</f>
        <v>548.9</v>
      </c>
      <c r="J28" s="522"/>
      <c r="K28" s="610" t="s">
        <v>656</v>
      </c>
      <c r="L28" s="547"/>
      <c r="M28" s="620">
        <f>J25</f>
        <v>649</v>
      </c>
      <c r="N28" s="571" t="s">
        <v>636</v>
      </c>
    </row>
    <row r="29" spans="3:19">
      <c r="G29" s="572" t="s">
        <v>155</v>
      </c>
      <c r="H29" s="572"/>
      <c r="I29" s="588">
        <f>H21+H22+L21+L22</f>
        <v>350.1</v>
      </c>
      <c r="J29" s="522"/>
      <c r="K29" s="609" t="s">
        <v>373</v>
      </c>
      <c r="L29" s="609"/>
      <c r="M29" s="621">
        <f>M25+N25</f>
        <v>5719.6</v>
      </c>
      <c r="N29" s="571" t="s">
        <v>648</v>
      </c>
    </row>
    <row r="30" spans="3:19">
      <c r="K30" s="609"/>
      <c r="L30" s="609" t="s">
        <v>554</v>
      </c>
      <c r="M30" s="588">
        <f>P25-M29-M28</f>
        <v>7383.9</v>
      </c>
    </row>
    <row r="31" spans="3:19">
      <c r="K31" s="609"/>
      <c r="L31" s="609"/>
      <c r="M31" s="654"/>
    </row>
    <row r="32" spans="3:19">
      <c r="K32" s="609"/>
      <c r="L32" s="609"/>
      <c r="M32" s="623"/>
    </row>
    <row r="33" spans="11:15">
      <c r="K33" s="609"/>
      <c r="L33" s="609"/>
      <c r="M33" s="624"/>
      <c r="N33" s="631"/>
      <c r="O33" s="647"/>
    </row>
  </sheetData>
  <mergeCells count="54">
    <mergeCell ref="L1:N1"/>
    <mergeCell ref="C2:P2"/>
    <mergeCell ref="G3:J3"/>
    <mergeCell ref="K3:N3"/>
    <mergeCell ref="D21:E21"/>
    <mergeCell ref="D22:E22"/>
    <mergeCell ref="D23:F23"/>
    <mergeCell ref="G23:J23"/>
    <mergeCell ref="K23:N23"/>
    <mergeCell ref="C24:F24"/>
    <mergeCell ref="G24:J24"/>
    <mergeCell ref="K24:N24"/>
    <mergeCell ref="C25:E25"/>
    <mergeCell ref="G27:H27"/>
    <mergeCell ref="K27:L27"/>
    <mergeCell ref="K28:L28"/>
    <mergeCell ref="G29:H29"/>
    <mergeCell ref="K29:L29"/>
    <mergeCell ref="K32:L32"/>
    <mergeCell ref="K33:L33"/>
    <mergeCell ref="C3:E4"/>
    <mergeCell ref="F3:F4"/>
    <mergeCell ref="O3:O4"/>
    <mergeCell ref="P3:P4"/>
    <mergeCell ref="C5:E6"/>
    <mergeCell ref="K5:N6"/>
    <mergeCell ref="P5:P6"/>
    <mergeCell ref="D7:D12"/>
    <mergeCell ref="E7:E9"/>
    <mergeCell ref="F7:F9"/>
    <mergeCell ref="G7:G9"/>
    <mergeCell ref="H7:H9"/>
    <mergeCell ref="I7:I9"/>
    <mergeCell ref="J7:J9"/>
    <mergeCell ref="K7:N12"/>
    <mergeCell ref="O7:O9"/>
    <mergeCell ref="E10:E12"/>
    <mergeCell ref="F10:F12"/>
    <mergeCell ref="G10:G12"/>
    <mergeCell ref="H10:H12"/>
    <mergeCell ref="I10:I12"/>
    <mergeCell ref="J10:J12"/>
    <mergeCell ref="O10:O12"/>
    <mergeCell ref="C21:C22"/>
    <mergeCell ref="P21:P22"/>
    <mergeCell ref="C7:C20"/>
    <mergeCell ref="P7:P20"/>
    <mergeCell ref="D13:E20"/>
    <mergeCell ref="G13:J20"/>
    <mergeCell ref="K13:K20"/>
    <mergeCell ref="L13:L20"/>
    <mergeCell ref="M13:M20"/>
    <mergeCell ref="N13:N20"/>
    <mergeCell ref="O13:O20"/>
  </mergeCells>
  <phoneticPr fontId="42"/>
  <pageMargins left="0.70866141732283472" right="0.70866141732283472" top="0.74803149606299213" bottom="0.74803149606299213" header="0.31496062992125984" footer="0.31496062992125984"/>
  <pageSetup paperSize="9" scale="86" fitToWidth="1" fitToHeight="1" orientation="landscape" usePrinterDefaults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H92"/>
  <sheetViews>
    <sheetView showGridLines="0" showZeros="0" view="pageBreakPreview" zoomScale="115" zoomScaleNormal="85" zoomScaleSheetLayoutView="115" workbookViewId="0">
      <selection activeCell="F15" sqref="F15"/>
    </sheetView>
  </sheetViews>
  <sheetFormatPr defaultColWidth="8.875" defaultRowHeight="18" customHeight="1"/>
  <cols>
    <col min="1" max="2" width="13.625" style="658" customWidth="1"/>
    <col min="3" max="3" width="3.125" style="659" customWidth="1"/>
    <col min="4" max="4" width="34.625" style="660" customWidth="1"/>
    <col min="5" max="5" width="8.625" style="660" customWidth="1"/>
    <col min="6" max="6" width="4.125" style="659" customWidth="1"/>
    <col min="7" max="7" width="1.125" style="658" customWidth="1"/>
    <col min="8" max="8" width="9.5" style="661" bestFit="1" customWidth="1"/>
    <col min="9" max="16384" width="8.875" style="658"/>
  </cols>
  <sheetData>
    <row r="1" spans="1:8" ht="18" customHeight="1">
      <c r="A1" s="662" t="s">
        <v>616</v>
      </c>
      <c r="D1" s="683"/>
    </row>
    <row r="2" spans="1:8" ht="3" customHeight="1"/>
    <row r="3" spans="1:8" s="659" customFormat="1" ht="30" customHeight="1">
      <c r="A3" s="663" t="s">
        <v>157</v>
      </c>
      <c r="B3" s="672" t="s">
        <v>163</v>
      </c>
      <c r="C3" s="341"/>
      <c r="D3" s="684" t="s">
        <v>165</v>
      </c>
      <c r="E3" s="695"/>
      <c r="F3" s="699" t="s">
        <v>166</v>
      </c>
      <c r="H3" s="702"/>
    </row>
    <row r="4" spans="1:8" ht="17.45" customHeight="1">
      <c r="A4" s="664"/>
      <c r="B4" s="673"/>
      <c r="C4" s="679"/>
      <c r="D4" s="685"/>
      <c r="E4" s="696">
        <v>0</v>
      </c>
      <c r="F4" s="699"/>
    </row>
    <row r="5" spans="1:8" ht="17.45" customHeight="1">
      <c r="A5" s="665"/>
      <c r="B5" s="673"/>
      <c r="C5" s="679"/>
      <c r="D5" s="686"/>
      <c r="E5" s="696">
        <v>0</v>
      </c>
      <c r="F5" s="700"/>
    </row>
    <row r="6" spans="1:8" ht="17.45" customHeight="1">
      <c r="A6" s="666" t="s">
        <v>168</v>
      </c>
      <c r="B6" s="674" t="s">
        <v>170</v>
      </c>
      <c r="C6" s="679"/>
      <c r="D6" s="686"/>
      <c r="E6" s="696"/>
      <c r="F6" s="700"/>
    </row>
    <row r="7" spans="1:8" ht="17.45" customHeight="1">
      <c r="A7" s="665"/>
      <c r="B7" s="673" t="s">
        <v>172</v>
      </c>
      <c r="C7" s="679"/>
      <c r="D7" s="687" t="s">
        <v>174</v>
      </c>
      <c r="E7" s="696">
        <v>54</v>
      </c>
      <c r="F7" s="700" t="s">
        <v>176</v>
      </c>
    </row>
    <row r="8" spans="1:8" ht="17.45" customHeight="1">
      <c r="A8" s="666"/>
      <c r="B8" s="674"/>
      <c r="C8" s="679"/>
      <c r="D8" s="687" t="s">
        <v>180</v>
      </c>
      <c r="E8" s="696">
        <v>17.82</v>
      </c>
      <c r="F8" s="700" t="s">
        <v>16</v>
      </c>
    </row>
    <row r="9" spans="1:8" ht="17.45" customHeight="1">
      <c r="A9" s="667"/>
      <c r="B9" s="673"/>
      <c r="C9" s="679"/>
      <c r="D9" s="688"/>
      <c r="E9" s="696">
        <v>0</v>
      </c>
      <c r="F9" s="700"/>
    </row>
    <row r="10" spans="1:8" ht="17.45" customHeight="1">
      <c r="A10" s="665"/>
      <c r="B10" s="674" t="s">
        <v>109</v>
      </c>
      <c r="C10" s="679"/>
      <c r="D10" s="688"/>
      <c r="E10" s="696">
        <v>0</v>
      </c>
      <c r="F10" s="700"/>
    </row>
    <row r="11" spans="1:8" ht="17.45" customHeight="1">
      <c r="A11" s="668"/>
      <c r="B11" s="673" t="s">
        <v>81</v>
      </c>
      <c r="C11" s="679"/>
      <c r="D11" s="687" t="s">
        <v>182</v>
      </c>
      <c r="E11" s="696">
        <v>13</v>
      </c>
      <c r="F11" s="700" t="s">
        <v>176</v>
      </c>
    </row>
    <row r="12" spans="1:8" ht="17.45" customHeight="1">
      <c r="A12" s="665"/>
      <c r="B12" s="675"/>
      <c r="C12" s="679"/>
      <c r="D12" s="687" t="s">
        <v>184</v>
      </c>
      <c r="E12" s="697">
        <v>4.68</v>
      </c>
      <c r="F12" s="700" t="s">
        <v>16</v>
      </c>
    </row>
    <row r="13" spans="1:8" ht="17.45" customHeight="1">
      <c r="A13" s="668"/>
      <c r="B13" s="676"/>
      <c r="C13" s="679"/>
      <c r="D13" s="680"/>
      <c r="E13" s="696">
        <v>0</v>
      </c>
      <c r="F13" s="700"/>
    </row>
    <row r="14" spans="1:8" ht="17.45" customHeight="1">
      <c r="A14" s="665"/>
      <c r="B14" s="674" t="s">
        <v>185</v>
      </c>
      <c r="C14" s="679"/>
      <c r="D14" s="689"/>
      <c r="E14" s="696">
        <v>0</v>
      </c>
      <c r="F14" s="700"/>
    </row>
    <row r="15" spans="1:8" ht="17.45" customHeight="1">
      <c r="A15" s="665"/>
      <c r="B15" s="673" t="s">
        <v>186</v>
      </c>
      <c r="C15" s="679"/>
      <c r="D15" s="687" t="s">
        <v>188</v>
      </c>
      <c r="E15" s="696">
        <v>126</v>
      </c>
      <c r="F15" s="700" t="s">
        <v>176</v>
      </c>
    </row>
    <row r="16" spans="1:8" ht="17.45" customHeight="1">
      <c r="A16" s="665"/>
      <c r="B16" s="673"/>
      <c r="C16" s="679"/>
      <c r="D16" s="687" t="s">
        <v>189</v>
      </c>
      <c r="E16" s="697">
        <v>49.14</v>
      </c>
      <c r="F16" s="700" t="s">
        <v>16</v>
      </c>
    </row>
    <row r="17" spans="1:6" ht="17.45" customHeight="1">
      <c r="A17" s="665"/>
      <c r="B17" s="673"/>
      <c r="C17" s="679"/>
      <c r="D17" s="690"/>
      <c r="E17" s="696">
        <v>0</v>
      </c>
      <c r="F17" s="700"/>
    </row>
    <row r="18" spans="1:6" ht="17.45" customHeight="1">
      <c r="A18" s="668"/>
      <c r="B18" s="674" t="s">
        <v>191</v>
      </c>
      <c r="C18" s="679"/>
      <c r="D18" s="690"/>
      <c r="E18" s="696">
        <v>0</v>
      </c>
      <c r="F18" s="700"/>
    </row>
    <row r="19" spans="1:6" ht="17.45" customHeight="1">
      <c r="A19" s="665"/>
      <c r="B19" s="673" t="s">
        <v>110</v>
      </c>
      <c r="C19" s="679"/>
      <c r="D19" s="687" t="s">
        <v>192</v>
      </c>
      <c r="E19" s="696">
        <v>107</v>
      </c>
      <c r="F19" s="700"/>
    </row>
    <row r="20" spans="1:6" ht="17.45" customHeight="1">
      <c r="A20" s="665"/>
      <c r="B20" s="673" t="s">
        <v>197</v>
      </c>
      <c r="C20" s="679"/>
      <c r="D20" s="687" t="s">
        <v>200</v>
      </c>
      <c r="E20" s="696">
        <v>62</v>
      </c>
      <c r="F20" s="700"/>
    </row>
    <row r="21" spans="1:6" ht="17.45" customHeight="1">
      <c r="A21" s="668"/>
      <c r="B21" s="673" t="s">
        <v>201</v>
      </c>
      <c r="C21" s="679"/>
      <c r="D21" s="687" t="s">
        <v>202</v>
      </c>
      <c r="E21" s="696">
        <v>63</v>
      </c>
      <c r="F21" s="700"/>
    </row>
    <row r="22" spans="1:6" ht="17.45" customHeight="1">
      <c r="A22" s="665"/>
      <c r="B22" s="674"/>
      <c r="C22" s="680" t="s">
        <v>203</v>
      </c>
      <c r="D22" s="680" t="s">
        <v>204</v>
      </c>
      <c r="E22" s="696">
        <v>232</v>
      </c>
      <c r="F22" s="700" t="s">
        <v>176</v>
      </c>
    </row>
    <row r="23" spans="1:6" ht="17.45" customHeight="1">
      <c r="A23" s="668"/>
      <c r="B23" s="673" t="s">
        <v>110</v>
      </c>
      <c r="C23" s="679"/>
      <c r="D23" s="687" t="s">
        <v>206</v>
      </c>
      <c r="E23" s="696">
        <v>44.94</v>
      </c>
      <c r="F23" s="700"/>
    </row>
    <row r="24" spans="1:6" ht="17.45" customHeight="1">
      <c r="A24" s="669"/>
      <c r="B24" s="673" t="s">
        <v>197</v>
      </c>
      <c r="C24" s="679"/>
      <c r="D24" s="687" t="s">
        <v>208</v>
      </c>
      <c r="E24" s="697">
        <v>26.04</v>
      </c>
      <c r="F24" s="700"/>
    </row>
    <row r="25" spans="1:6" ht="17.45" customHeight="1">
      <c r="A25" s="669"/>
      <c r="B25" s="673" t="s">
        <v>201</v>
      </c>
      <c r="C25" s="679"/>
      <c r="D25" s="687" t="s">
        <v>213</v>
      </c>
      <c r="E25" s="697">
        <v>26.46</v>
      </c>
      <c r="F25" s="700"/>
    </row>
    <row r="26" spans="1:6" ht="17.45" customHeight="1">
      <c r="A26" s="665"/>
      <c r="B26" s="674"/>
      <c r="C26" s="680" t="s">
        <v>203</v>
      </c>
      <c r="D26" s="687" t="s">
        <v>215</v>
      </c>
      <c r="E26" s="696">
        <v>97.44</v>
      </c>
      <c r="F26" s="700" t="s">
        <v>16</v>
      </c>
    </row>
    <row r="27" spans="1:6" ht="17.45" customHeight="1">
      <c r="A27" s="665"/>
      <c r="B27" s="673"/>
      <c r="C27" s="679"/>
      <c r="D27" s="686"/>
      <c r="E27" s="696">
        <v>0</v>
      </c>
      <c r="F27" s="700"/>
    </row>
    <row r="28" spans="1:6" ht="17.45" customHeight="1">
      <c r="A28" s="665"/>
      <c r="B28" s="674" t="s">
        <v>218</v>
      </c>
      <c r="C28" s="679"/>
      <c r="D28" s="689"/>
      <c r="E28" s="696">
        <v>0</v>
      </c>
      <c r="F28" s="700"/>
    </row>
    <row r="29" spans="1:6" ht="17.45" customHeight="1">
      <c r="A29" s="668"/>
      <c r="B29" s="673" t="s">
        <v>221</v>
      </c>
      <c r="C29" s="679"/>
      <c r="D29" s="687" t="s">
        <v>222</v>
      </c>
      <c r="E29" s="696">
        <v>85</v>
      </c>
      <c r="F29" s="700" t="s">
        <v>176</v>
      </c>
    </row>
    <row r="30" spans="1:6" ht="17.45" customHeight="1">
      <c r="A30" s="668"/>
      <c r="B30" s="673"/>
      <c r="C30" s="679"/>
      <c r="D30" s="687" t="s">
        <v>193</v>
      </c>
      <c r="E30" s="697">
        <v>38.25</v>
      </c>
      <c r="F30" s="700" t="s">
        <v>16</v>
      </c>
    </row>
    <row r="31" spans="1:6" ht="17.45" customHeight="1">
      <c r="A31" s="665"/>
      <c r="B31" s="674"/>
      <c r="C31" s="679"/>
      <c r="D31" s="689"/>
      <c r="E31" s="696">
        <v>0</v>
      </c>
      <c r="F31" s="700"/>
    </row>
    <row r="32" spans="1:6" ht="17.45" customHeight="1">
      <c r="A32" s="665"/>
      <c r="B32" s="674" t="s">
        <v>35</v>
      </c>
      <c r="C32" s="679"/>
      <c r="D32" s="689"/>
      <c r="E32" s="696">
        <v>0</v>
      </c>
      <c r="F32" s="700"/>
    </row>
    <row r="33" spans="1:8" ht="17.45" customHeight="1">
      <c r="A33" s="668"/>
      <c r="B33" s="673" t="s">
        <v>33</v>
      </c>
      <c r="C33" s="679"/>
      <c r="D33" s="687" t="s">
        <v>223</v>
      </c>
      <c r="E33" s="696">
        <v>72</v>
      </c>
      <c r="F33" s="700" t="s">
        <v>176</v>
      </c>
    </row>
    <row r="34" spans="1:8" ht="17.45" customHeight="1">
      <c r="A34" s="668"/>
      <c r="B34" s="673"/>
      <c r="C34" s="679"/>
      <c r="D34" s="687" t="s">
        <v>25</v>
      </c>
      <c r="E34" s="697">
        <v>34.56</v>
      </c>
      <c r="F34" s="700" t="s">
        <v>16</v>
      </c>
    </row>
    <row r="35" spans="1:8" ht="17.45" customHeight="1">
      <c r="A35" s="668"/>
      <c r="B35" s="673"/>
      <c r="C35" s="679"/>
      <c r="D35" s="687"/>
      <c r="E35" s="697">
        <v>0</v>
      </c>
      <c r="F35" s="700"/>
    </row>
    <row r="36" spans="1:8" ht="17.45" customHeight="1">
      <c r="A36" s="668"/>
      <c r="B36" s="673"/>
      <c r="C36" s="679"/>
      <c r="D36" s="691"/>
      <c r="E36" s="696">
        <v>0</v>
      </c>
      <c r="F36" s="700"/>
    </row>
    <row r="37" spans="1:8" ht="17.45" customHeight="1">
      <c r="A37" s="668" t="s">
        <v>190</v>
      </c>
      <c r="B37" s="674" t="s">
        <v>170</v>
      </c>
      <c r="C37" s="679"/>
      <c r="D37" s="686"/>
      <c r="E37" s="696"/>
      <c r="F37" s="700"/>
    </row>
    <row r="38" spans="1:8" ht="17.45" customHeight="1">
      <c r="A38" s="665"/>
      <c r="B38" s="673" t="s">
        <v>172</v>
      </c>
      <c r="C38" s="679"/>
      <c r="D38" s="687" t="s">
        <v>174</v>
      </c>
      <c r="E38" s="696">
        <v>54</v>
      </c>
      <c r="F38" s="700" t="s">
        <v>176</v>
      </c>
    </row>
    <row r="39" spans="1:8" ht="17.45" customHeight="1">
      <c r="A39" s="665"/>
      <c r="B39" s="674"/>
      <c r="C39" s="679"/>
      <c r="D39" s="687" t="s">
        <v>180</v>
      </c>
      <c r="E39" s="696">
        <v>17.82</v>
      </c>
      <c r="F39" s="700" t="s">
        <v>16</v>
      </c>
    </row>
    <row r="40" spans="1:8" ht="17.45" customHeight="1">
      <c r="A40" s="668"/>
      <c r="B40" s="673"/>
      <c r="C40" s="679"/>
      <c r="D40" s="688"/>
      <c r="E40" s="696">
        <v>0</v>
      </c>
      <c r="F40" s="700"/>
    </row>
    <row r="41" spans="1:8" ht="17.45" customHeight="1">
      <c r="A41" s="668"/>
      <c r="B41" s="674" t="s">
        <v>109</v>
      </c>
      <c r="C41" s="679"/>
      <c r="D41" s="688"/>
      <c r="E41" s="696">
        <v>0</v>
      </c>
      <c r="F41" s="700"/>
    </row>
    <row r="42" spans="1:8" ht="17.45" customHeight="1">
      <c r="A42" s="665"/>
      <c r="B42" s="673" t="s">
        <v>81</v>
      </c>
      <c r="C42" s="679"/>
      <c r="D42" s="687" t="s">
        <v>182</v>
      </c>
      <c r="E42" s="696">
        <v>13</v>
      </c>
      <c r="F42" s="700" t="s">
        <v>176</v>
      </c>
    </row>
    <row r="43" spans="1:8" ht="17.45" customHeight="1">
      <c r="A43" s="665"/>
      <c r="B43" s="675"/>
      <c r="C43" s="679"/>
      <c r="D43" s="687" t="s">
        <v>184</v>
      </c>
      <c r="E43" s="697">
        <v>4.68</v>
      </c>
      <c r="F43" s="700" t="s">
        <v>16</v>
      </c>
    </row>
    <row r="44" spans="1:8" ht="17.45" customHeight="1">
      <c r="A44" s="665"/>
      <c r="B44" s="673"/>
      <c r="C44" s="679"/>
      <c r="D44" s="687"/>
      <c r="E44" s="697"/>
      <c r="F44" s="700"/>
    </row>
    <row r="45" spans="1:8" ht="17.45" customHeight="1">
      <c r="A45" s="670"/>
      <c r="B45" s="677"/>
      <c r="C45" s="681"/>
      <c r="D45" s="692"/>
      <c r="E45" s="698">
        <v>0</v>
      </c>
      <c r="F45" s="701"/>
    </row>
    <row r="46" spans="1:8" ht="17.45" customHeight="1">
      <c r="A46" s="671"/>
      <c r="B46" s="678"/>
      <c r="C46" s="682"/>
      <c r="D46" s="693"/>
      <c r="E46" s="693"/>
      <c r="F46" s="189"/>
    </row>
    <row r="47" spans="1:8" s="659" customFormat="1" ht="18" customHeight="1">
      <c r="A47" s="662"/>
      <c r="B47" s="658"/>
      <c r="D47" s="683"/>
      <c r="E47" s="660"/>
      <c r="H47" s="702"/>
    </row>
    <row r="48" spans="1:8" ht="3" customHeight="1"/>
    <row r="49" spans="1:6" ht="30" customHeight="1">
      <c r="A49" s="663" t="s">
        <v>157</v>
      </c>
      <c r="B49" s="672" t="s">
        <v>163</v>
      </c>
      <c r="C49" s="341"/>
      <c r="D49" s="684" t="s">
        <v>165</v>
      </c>
      <c r="E49" s="695"/>
      <c r="F49" s="699" t="s">
        <v>166</v>
      </c>
    </row>
    <row r="50" spans="1:6" ht="17.45" customHeight="1">
      <c r="A50" s="664"/>
      <c r="B50" s="673"/>
      <c r="C50" s="679"/>
      <c r="D50" s="685"/>
      <c r="E50" s="696">
        <v>0</v>
      </c>
      <c r="F50" s="699"/>
    </row>
    <row r="51" spans="1:6" ht="17.45" customHeight="1">
      <c r="A51" s="665"/>
      <c r="B51" s="674" t="s">
        <v>185</v>
      </c>
      <c r="C51" s="679"/>
      <c r="D51" s="689"/>
      <c r="E51" s="696">
        <v>0</v>
      </c>
      <c r="F51" s="700"/>
    </row>
    <row r="52" spans="1:6" ht="17.45" customHeight="1">
      <c r="A52" s="666"/>
      <c r="B52" s="673" t="s">
        <v>186</v>
      </c>
      <c r="C52" s="679"/>
      <c r="D52" s="687" t="s">
        <v>188</v>
      </c>
      <c r="E52" s="696">
        <v>126</v>
      </c>
      <c r="F52" s="700" t="s">
        <v>176</v>
      </c>
    </row>
    <row r="53" spans="1:6" ht="17.45" customHeight="1">
      <c r="A53" s="665"/>
      <c r="B53" s="673"/>
      <c r="C53" s="679"/>
      <c r="D53" s="687" t="s">
        <v>189</v>
      </c>
      <c r="E53" s="697">
        <v>49.14</v>
      </c>
      <c r="F53" s="700" t="s">
        <v>16</v>
      </c>
    </row>
    <row r="54" spans="1:6" ht="17.45" customHeight="1">
      <c r="A54" s="665"/>
      <c r="B54" s="674"/>
      <c r="C54" s="679"/>
      <c r="D54" s="690"/>
      <c r="E54" s="696">
        <v>0</v>
      </c>
      <c r="F54" s="700"/>
    </row>
    <row r="55" spans="1:6" ht="17.45" customHeight="1">
      <c r="A55" s="665"/>
      <c r="B55" s="674" t="s">
        <v>191</v>
      </c>
      <c r="C55" s="679"/>
      <c r="D55" s="690"/>
      <c r="E55" s="696">
        <v>0</v>
      </c>
      <c r="F55" s="700"/>
    </row>
    <row r="56" spans="1:6" ht="17.45" customHeight="1">
      <c r="A56" s="666"/>
      <c r="B56" s="673" t="s">
        <v>110</v>
      </c>
      <c r="C56" s="679"/>
      <c r="D56" s="687" t="s">
        <v>192</v>
      </c>
      <c r="E56" s="696">
        <v>107</v>
      </c>
      <c r="F56" s="700"/>
    </row>
    <row r="57" spans="1:6" ht="17.45" customHeight="1">
      <c r="A57" s="665"/>
      <c r="B57" s="673" t="s">
        <v>197</v>
      </c>
      <c r="C57" s="679"/>
      <c r="D57" s="687" t="s">
        <v>200</v>
      </c>
      <c r="E57" s="696">
        <v>62</v>
      </c>
      <c r="F57" s="700"/>
    </row>
    <row r="58" spans="1:6" ht="17.45" customHeight="1">
      <c r="A58" s="665"/>
      <c r="B58" s="673" t="s">
        <v>201</v>
      </c>
      <c r="C58" s="679"/>
      <c r="D58" s="687" t="s">
        <v>202</v>
      </c>
      <c r="E58" s="696">
        <v>63</v>
      </c>
      <c r="F58" s="700"/>
    </row>
    <row r="59" spans="1:6" ht="17.45" customHeight="1">
      <c r="A59" s="666"/>
      <c r="B59" s="674"/>
      <c r="C59" s="680" t="s">
        <v>203</v>
      </c>
      <c r="D59" s="680" t="s">
        <v>204</v>
      </c>
      <c r="E59" s="696">
        <v>232</v>
      </c>
      <c r="F59" s="700" t="s">
        <v>176</v>
      </c>
    </row>
    <row r="60" spans="1:6" ht="17.45" customHeight="1">
      <c r="A60" s="665"/>
      <c r="B60" s="673" t="s">
        <v>110</v>
      </c>
      <c r="C60" s="680"/>
      <c r="D60" s="687" t="s">
        <v>206</v>
      </c>
      <c r="E60" s="696">
        <v>44.94</v>
      </c>
      <c r="F60" s="700"/>
    </row>
    <row r="61" spans="1:6" ht="17.45" customHeight="1">
      <c r="A61" s="666"/>
      <c r="B61" s="673" t="s">
        <v>197</v>
      </c>
      <c r="C61" s="680"/>
      <c r="D61" s="687" t="s">
        <v>208</v>
      </c>
      <c r="E61" s="697">
        <v>26.04</v>
      </c>
      <c r="F61" s="700"/>
    </row>
    <row r="62" spans="1:6" ht="17.45" customHeight="1">
      <c r="A62" s="667"/>
      <c r="B62" s="673" t="s">
        <v>201</v>
      </c>
      <c r="C62" s="680"/>
      <c r="D62" s="687" t="s">
        <v>213</v>
      </c>
      <c r="E62" s="697">
        <v>26.46</v>
      </c>
      <c r="F62" s="700"/>
    </row>
    <row r="63" spans="1:6" ht="17.45" customHeight="1">
      <c r="A63" s="665"/>
      <c r="B63" s="674"/>
      <c r="C63" s="680" t="s">
        <v>203</v>
      </c>
      <c r="D63" s="687" t="s">
        <v>215</v>
      </c>
      <c r="E63" s="696">
        <v>97.44</v>
      </c>
      <c r="F63" s="700" t="s">
        <v>16</v>
      </c>
    </row>
    <row r="64" spans="1:6" ht="17.45" customHeight="1">
      <c r="A64" s="668"/>
      <c r="B64" s="673"/>
      <c r="C64" s="680"/>
      <c r="D64" s="687"/>
      <c r="E64" s="697"/>
      <c r="F64" s="700"/>
    </row>
    <row r="65" spans="1:6" ht="17.45" customHeight="1">
      <c r="A65" s="665"/>
      <c r="B65" s="674" t="s">
        <v>225</v>
      </c>
      <c r="C65" s="680"/>
      <c r="D65" s="687"/>
      <c r="E65" s="697"/>
      <c r="F65" s="700"/>
    </row>
    <row r="66" spans="1:6" ht="17.45" customHeight="1">
      <c r="A66" s="668"/>
      <c r="B66" s="673" t="s">
        <v>221</v>
      </c>
      <c r="C66" s="680"/>
      <c r="D66" s="687" t="s">
        <v>222</v>
      </c>
      <c r="E66" s="696">
        <v>85</v>
      </c>
      <c r="F66" s="700" t="s">
        <v>176</v>
      </c>
    </row>
    <row r="67" spans="1:6" ht="17.45" customHeight="1">
      <c r="A67" s="665"/>
      <c r="B67" s="673"/>
      <c r="C67" s="679"/>
      <c r="D67" s="687" t="s">
        <v>193</v>
      </c>
      <c r="E67" s="696">
        <v>38.25</v>
      </c>
      <c r="F67" s="700" t="s">
        <v>16</v>
      </c>
    </row>
    <row r="68" spans="1:6" ht="17.45" customHeight="1">
      <c r="A68" s="665"/>
      <c r="B68" s="674"/>
      <c r="C68" s="679"/>
      <c r="D68" s="689"/>
      <c r="E68" s="696">
        <v>0</v>
      </c>
      <c r="F68" s="700"/>
    </row>
    <row r="69" spans="1:6" ht="17.45" customHeight="1">
      <c r="A69" s="665"/>
      <c r="B69" s="674" t="s">
        <v>35</v>
      </c>
      <c r="C69" s="679"/>
      <c r="D69" s="689"/>
      <c r="E69" s="696">
        <v>0</v>
      </c>
      <c r="F69" s="700"/>
    </row>
    <row r="70" spans="1:6" ht="17.45" customHeight="1">
      <c r="A70" s="668"/>
      <c r="B70" s="673" t="s">
        <v>33</v>
      </c>
      <c r="C70" s="679"/>
      <c r="D70" s="687" t="s">
        <v>223</v>
      </c>
      <c r="E70" s="696">
        <v>72</v>
      </c>
      <c r="F70" s="700" t="s">
        <v>176</v>
      </c>
    </row>
    <row r="71" spans="1:6" ht="17.45" customHeight="1">
      <c r="A71" s="668"/>
      <c r="B71" s="673"/>
      <c r="C71" s="679"/>
      <c r="D71" s="687" t="s">
        <v>25</v>
      </c>
      <c r="E71" s="697">
        <v>34.56</v>
      </c>
      <c r="F71" s="700" t="s">
        <v>16</v>
      </c>
    </row>
    <row r="72" spans="1:6" ht="17.45" customHeight="1">
      <c r="A72" s="668"/>
      <c r="B72" s="676"/>
      <c r="C72" s="679"/>
      <c r="D72" s="694"/>
      <c r="E72" s="696">
        <v>0</v>
      </c>
      <c r="F72" s="700"/>
    </row>
    <row r="73" spans="1:6" ht="17.45" customHeight="1">
      <c r="A73" s="667"/>
      <c r="B73" s="673"/>
      <c r="C73" s="679"/>
      <c r="D73" s="686"/>
      <c r="E73" s="696"/>
      <c r="F73" s="700"/>
    </row>
    <row r="74" spans="1:6" ht="17.45" customHeight="1">
      <c r="A74" s="668" t="s">
        <v>158</v>
      </c>
      <c r="B74" s="674" t="s">
        <v>227</v>
      </c>
      <c r="C74" s="679"/>
      <c r="D74" s="685"/>
      <c r="E74" s="696">
        <v>0</v>
      </c>
      <c r="F74" s="700"/>
    </row>
    <row r="75" spans="1:6" ht="17.45" customHeight="1">
      <c r="A75" s="668"/>
      <c r="B75" s="674" t="s">
        <v>229</v>
      </c>
      <c r="C75" s="679"/>
      <c r="D75" s="685" t="s">
        <v>127</v>
      </c>
      <c r="E75" s="696">
        <v>4.29</v>
      </c>
      <c r="F75" s="700"/>
    </row>
    <row r="76" spans="1:6" ht="17.45" customHeight="1">
      <c r="A76" s="668"/>
      <c r="B76" s="676" t="s">
        <v>231</v>
      </c>
      <c r="C76" s="679"/>
      <c r="D76" s="694" t="s">
        <v>232</v>
      </c>
      <c r="E76" s="696">
        <v>73.25</v>
      </c>
      <c r="F76" s="700"/>
    </row>
    <row r="77" spans="1:6" ht="17.45" customHeight="1">
      <c r="A77" s="667"/>
      <c r="B77" s="673" t="s">
        <v>234</v>
      </c>
      <c r="C77" s="679"/>
      <c r="D77" s="686"/>
      <c r="E77" s="696">
        <v>77.540000000000006</v>
      </c>
      <c r="F77" s="700"/>
    </row>
    <row r="78" spans="1:6" ht="17.45" customHeight="1">
      <c r="A78" s="665"/>
      <c r="B78" s="673"/>
      <c r="C78" s="679"/>
      <c r="D78" s="686"/>
      <c r="E78" s="696">
        <v>0</v>
      </c>
      <c r="F78" s="700"/>
    </row>
    <row r="79" spans="1:6" ht="17.45" customHeight="1">
      <c r="A79" s="665"/>
      <c r="B79" s="673" t="s">
        <v>20</v>
      </c>
      <c r="C79" s="679"/>
      <c r="D79" s="685" t="s">
        <v>164</v>
      </c>
      <c r="E79" s="696">
        <v>17.059999999999999</v>
      </c>
      <c r="F79" s="700"/>
    </row>
    <row r="80" spans="1:6" ht="17.45" customHeight="1">
      <c r="A80" s="668"/>
      <c r="B80" s="673"/>
      <c r="C80" s="679"/>
      <c r="D80" s="687"/>
      <c r="E80" s="696">
        <v>0</v>
      </c>
      <c r="F80" s="700"/>
    </row>
    <row r="81" spans="1:8" ht="17.45" customHeight="1">
      <c r="A81" s="665"/>
      <c r="B81" s="674" t="s">
        <v>195</v>
      </c>
      <c r="C81" s="679"/>
      <c r="D81" s="685" t="s">
        <v>236</v>
      </c>
      <c r="E81" s="696">
        <v>3.1</v>
      </c>
      <c r="F81" s="700"/>
    </row>
    <row r="82" spans="1:8" ht="17.45" customHeight="1">
      <c r="A82" s="668"/>
      <c r="B82" s="674"/>
      <c r="C82" s="679"/>
      <c r="D82" s="685"/>
      <c r="E82" s="696">
        <v>0</v>
      </c>
      <c r="F82" s="700"/>
    </row>
    <row r="83" spans="1:8" ht="17.45" customHeight="1">
      <c r="A83" s="668"/>
      <c r="B83" s="674" t="s">
        <v>238</v>
      </c>
      <c r="C83" s="679"/>
      <c r="D83" s="689"/>
      <c r="E83" s="696">
        <v>97.7</v>
      </c>
      <c r="F83" s="700" t="s">
        <v>16</v>
      </c>
    </row>
    <row r="84" spans="1:8" ht="17.45" customHeight="1">
      <c r="A84" s="669"/>
      <c r="B84" s="673"/>
      <c r="C84" s="679"/>
      <c r="D84" s="687"/>
      <c r="E84" s="697">
        <v>0</v>
      </c>
      <c r="F84" s="700"/>
    </row>
    <row r="85" spans="1:8" ht="17.45" customHeight="1">
      <c r="A85" s="665" t="s">
        <v>242</v>
      </c>
      <c r="B85" s="673" t="s">
        <v>243</v>
      </c>
      <c r="C85" s="679"/>
      <c r="D85" s="686"/>
      <c r="E85" s="696">
        <v>0</v>
      </c>
      <c r="F85" s="700" t="s">
        <v>245</v>
      </c>
    </row>
    <row r="86" spans="1:8" ht="17.45" customHeight="1">
      <c r="A86" s="666"/>
      <c r="B86" s="674"/>
      <c r="C86" s="679"/>
      <c r="D86" s="687" t="s">
        <v>247</v>
      </c>
      <c r="E86" s="697">
        <v>3.02</v>
      </c>
      <c r="F86" s="700" t="s">
        <v>16</v>
      </c>
    </row>
    <row r="87" spans="1:8" ht="17.45" customHeight="1">
      <c r="A87" s="665"/>
      <c r="B87" s="673"/>
      <c r="C87" s="679"/>
      <c r="D87" s="687"/>
      <c r="E87" s="696">
        <v>0</v>
      </c>
      <c r="F87" s="700"/>
    </row>
    <row r="88" spans="1:8" ht="17.45" customHeight="1">
      <c r="A88" s="668"/>
      <c r="B88" s="673"/>
      <c r="C88" s="679"/>
      <c r="D88" s="687"/>
      <c r="E88" s="697"/>
      <c r="F88" s="700"/>
    </row>
    <row r="89" spans="1:8" ht="17.45" customHeight="1">
      <c r="A89" s="665" t="s">
        <v>252</v>
      </c>
      <c r="B89" s="673" t="s">
        <v>243</v>
      </c>
      <c r="C89" s="679"/>
      <c r="D89" s="686"/>
      <c r="E89" s="696">
        <v>0</v>
      </c>
      <c r="F89" s="700" t="s">
        <v>245</v>
      </c>
    </row>
    <row r="90" spans="1:8" ht="17.45" customHeight="1">
      <c r="A90" s="666"/>
      <c r="B90" s="674"/>
      <c r="C90" s="679"/>
      <c r="D90" s="687" t="s">
        <v>247</v>
      </c>
      <c r="E90" s="697">
        <v>3.02</v>
      </c>
      <c r="F90" s="700" t="s">
        <v>16</v>
      </c>
    </row>
    <row r="91" spans="1:8" s="659" customFormat="1" ht="17.45" customHeight="1">
      <c r="A91" s="670"/>
      <c r="B91" s="677"/>
      <c r="C91" s="681"/>
      <c r="D91" s="692"/>
      <c r="E91" s="698">
        <v>0</v>
      </c>
      <c r="F91" s="701"/>
      <c r="H91" s="702"/>
    </row>
    <row r="92" spans="1:8" ht="17.45" customHeight="1">
      <c r="A92" s="671"/>
      <c r="B92" s="678"/>
      <c r="C92" s="682"/>
      <c r="D92" s="693"/>
      <c r="E92" s="693"/>
      <c r="F92" s="189"/>
    </row>
  </sheetData>
  <phoneticPr fontId="42"/>
  <pageMargins left="0.78740157480314965" right="0.78740157480314965" top="0.70866141732283472" bottom="0.39370078740157483" header="0.51181102362204722" footer="0.51181102362204722"/>
  <pageSetup paperSize="9" scale="98" fitToWidth="1" fitToHeight="1" orientation="portrait" usePrinterDefaults="1" r:id="rId1"/>
  <headerFooter alignWithMargins="0"/>
  <rowBreaks count="1" manualBreakCount="1">
    <brk id="4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B1:AC222"/>
  <sheetViews>
    <sheetView view="pageBreakPreview" zoomScale="70" zoomScaleNormal="80" zoomScaleSheetLayoutView="70" workbookViewId="0">
      <selection activeCell="F15" sqref="F15"/>
    </sheetView>
  </sheetViews>
  <sheetFormatPr defaultColWidth="9" defaultRowHeight="409.6" customHeight="1"/>
  <cols>
    <col min="1" max="2" width="3.75" style="3" customWidth="1"/>
    <col min="3" max="3" width="25.75" style="3" bestFit="1" customWidth="1"/>
    <col min="4" max="4" width="29.625" style="3" bestFit="1" customWidth="1"/>
    <col min="5" max="5" width="16.25" style="3" customWidth="1"/>
    <col min="6" max="6" width="8.75" style="3" customWidth="1"/>
    <col min="7" max="7" width="6.625" style="3" customWidth="1"/>
    <col min="8" max="8" width="8.75" style="3" customWidth="1"/>
    <col min="9" max="9" width="6.625" style="3" customWidth="1"/>
    <col min="10" max="10" width="8.75" style="3" customWidth="1"/>
    <col min="11" max="11" width="6.625" style="3" customWidth="1"/>
    <col min="12" max="12" width="8.75" style="3" customWidth="1"/>
    <col min="13" max="13" width="5.625" style="3" customWidth="1"/>
    <col min="14" max="14" width="10.25" style="3" customWidth="1"/>
    <col min="15" max="18" width="11.875" style="3" customWidth="1"/>
    <col min="19" max="19" width="11.625" style="3" customWidth="1"/>
    <col min="20" max="20" width="41.5" style="4" customWidth="1"/>
    <col min="21" max="21" width="34.25" style="4" customWidth="1"/>
    <col min="22" max="22" width="31.75" style="4" customWidth="1"/>
    <col min="23" max="23" width="1.875" style="3" customWidth="1"/>
    <col min="24" max="24" width="9" style="3"/>
    <col min="25" max="25" width="9" style="5"/>
    <col min="26" max="16384" width="9" style="3"/>
  </cols>
  <sheetData>
    <row r="1" spans="2:22" ht="18.75" customHeight="1">
      <c r="B1" s="6" t="s">
        <v>642</v>
      </c>
      <c r="C1" s="6"/>
      <c r="E1" s="30"/>
    </row>
    <row r="2" spans="2:22" ht="15.75" customHeight="1">
      <c r="B2" s="7" t="s">
        <v>254</v>
      </c>
      <c r="C2" s="7" t="s">
        <v>256</v>
      </c>
      <c r="D2" s="7" t="s">
        <v>260</v>
      </c>
      <c r="E2" s="7"/>
      <c r="F2" s="37" t="s">
        <v>756</v>
      </c>
      <c r="G2" s="13"/>
      <c r="H2" s="13"/>
      <c r="I2" s="13"/>
      <c r="J2" s="13"/>
      <c r="K2" s="13"/>
      <c r="L2" s="13"/>
      <c r="M2" s="69"/>
      <c r="N2" s="37" t="s">
        <v>262</v>
      </c>
      <c r="O2" s="85"/>
      <c r="P2" s="87"/>
      <c r="Q2" s="87"/>
      <c r="R2" s="87"/>
      <c r="S2" s="94"/>
      <c r="T2" s="100" t="s">
        <v>161</v>
      </c>
      <c r="U2" s="125"/>
      <c r="V2" s="33" t="s">
        <v>120</v>
      </c>
    </row>
    <row r="3" spans="2:22" ht="15.75" customHeight="1">
      <c r="B3" s="8"/>
      <c r="C3" s="8"/>
      <c r="D3" s="8"/>
      <c r="E3" s="8"/>
      <c r="F3" s="38"/>
      <c r="G3" s="55"/>
      <c r="H3" s="55"/>
      <c r="I3" s="55"/>
      <c r="J3" s="55"/>
      <c r="K3" s="55"/>
      <c r="L3" s="55"/>
      <c r="M3" s="70"/>
      <c r="N3" s="74"/>
      <c r="O3" s="85" t="s">
        <v>263</v>
      </c>
      <c r="P3" s="91"/>
      <c r="Q3" s="92" t="s">
        <v>266</v>
      </c>
      <c r="R3" s="93"/>
      <c r="S3" s="95" t="s">
        <v>271</v>
      </c>
      <c r="T3" s="101"/>
      <c r="U3" s="126"/>
      <c r="V3" s="136"/>
    </row>
    <row r="4" spans="2:22" ht="15.75" customHeight="1">
      <c r="B4" s="9"/>
      <c r="C4" s="9"/>
      <c r="D4" s="9"/>
      <c r="E4" s="9"/>
      <c r="F4" s="39"/>
      <c r="G4" s="39"/>
      <c r="H4" s="9" t="s">
        <v>62</v>
      </c>
      <c r="I4" s="39"/>
      <c r="J4" s="9" t="s">
        <v>757</v>
      </c>
      <c r="K4" s="39"/>
      <c r="L4" s="9" t="s">
        <v>758</v>
      </c>
      <c r="M4" s="39"/>
      <c r="N4" s="75"/>
      <c r="O4" s="86" t="s">
        <v>273</v>
      </c>
      <c r="P4" s="86" t="s">
        <v>275</v>
      </c>
      <c r="Q4" s="86" t="s">
        <v>273</v>
      </c>
      <c r="R4" s="86" t="s">
        <v>275</v>
      </c>
      <c r="S4" s="96"/>
      <c r="T4" s="102"/>
      <c r="U4" s="127"/>
      <c r="V4" s="137"/>
    </row>
    <row r="5" spans="2:22" ht="15.75" customHeight="1">
      <c r="B5" s="10">
        <v>1</v>
      </c>
      <c r="C5" s="14" t="s">
        <v>277</v>
      </c>
      <c r="D5" s="24" t="s">
        <v>228</v>
      </c>
      <c r="E5" s="24"/>
      <c r="F5" s="40">
        <v>0.55000000000000004</v>
      </c>
      <c r="G5" s="32" t="s">
        <v>279</v>
      </c>
      <c r="H5" s="40">
        <v>0.55000000000000004</v>
      </c>
      <c r="I5" s="32" t="s">
        <v>279</v>
      </c>
      <c r="J5" s="40">
        <v>0.35</v>
      </c>
      <c r="K5" s="32" t="s">
        <v>279</v>
      </c>
      <c r="L5" s="62">
        <v>13</v>
      </c>
      <c r="M5" s="32" t="s">
        <v>281</v>
      </c>
      <c r="N5" s="76">
        <v>1.38</v>
      </c>
      <c r="O5" s="76">
        <v>1.0599999999999998</v>
      </c>
      <c r="P5" s="76">
        <v>0</v>
      </c>
      <c r="Q5" s="76">
        <v>0.32</v>
      </c>
      <c r="R5" s="76">
        <v>0</v>
      </c>
      <c r="S5" s="76"/>
      <c r="T5" s="103" t="s">
        <v>662</v>
      </c>
      <c r="U5" s="128" t="s">
        <v>671</v>
      </c>
      <c r="V5" s="130" t="s">
        <v>83</v>
      </c>
    </row>
    <row r="6" spans="2:22" ht="15.75" customHeight="1">
      <c r="B6" s="11">
        <v>2</v>
      </c>
      <c r="C6" s="15"/>
      <c r="D6" s="21" t="s">
        <v>284</v>
      </c>
      <c r="E6" s="12" t="s">
        <v>285</v>
      </c>
      <c r="F6" s="41">
        <v>1.8</v>
      </c>
      <c r="G6" s="12" t="s">
        <v>279</v>
      </c>
      <c r="H6" s="41">
        <v>0.9</v>
      </c>
      <c r="I6" s="12" t="s">
        <v>279</v>
      </c>
      <c r="J6" s="41">
        <v>0.85</v>
      </c>
      <c r="K6" s="12" t="s">
        <v>279</v>
      </c>
      <c r="L6" s="63">
        <v>2</v>
      </c>
      <c r="M6" s="12" t="s">
        <v>281</v>
      </c>
      <c r="N6" s="71">
        <v>2.75</v>
      </c>
      <c r="O6" s="71">
        <v>2.75</v>
      </c>
      <c r="P6" s="71">
        <v>0</v>
      </c>
      <c r="Q6" s="71">
        <v>0</v>
      </c>
      <c r="R6" s="71">
        <v>0</v>
      </c>
      <c r="S6" s="71"/>
      <c r="T6" s="104" t="s">
        <v>663</v>
      </c>
      <c r="U6" s="129" t="s">
        <v>672</v>
      </c>
      <c r="V6" s="110" t="s">
        <v>286</v>
      </c>
    </row>
    <row r="7" spans="2:22" ht="15.75" customHeight="1">
      <c r="B7" s="11">
        <v>3</v>
      </c>
      <c r="C7" s="15"/>
      <c r="D7" s="21"/>
      <c r="E7" s="12" t="s">
        <v>289</v>
      </c>
      <c r="F7" s="41">
        <v>1.8</v>
      </c>
      <c r="G7" s="12" t="s">
        <v>279</v>
      </c>
      <c r="H7" s="41">
        <v>0.9</v>
      </c>
      <c r="I7" s="12" t="s">
        <v>279</v>
      </c>
      <c r="J7" s="41">
        <v>0.8</v>
      </c>
      <c r="K7" s="12" t="s">
        <v>279</v>
      </c>
      <c r="L7" s="63">
        <v>2</v>
      </c>
      <c r="M7" s="12" t="s">
        <v>281</v>
      </c>
      <c r="N7" s="71">
        <v>2.59</v>
      </c>
      <c r="O7" s="71">
        <v>1.3</v>
      </c>
      <c r="P7" s="71">
        <v>0</v>
      </c>
      <c r="Q7" s="71">
        <v>1.2899999999999998</v>
      </c>
      <c r="R7" s="71">
        <v>0</v>
      </c>
      <c r="S7" s="71"/>
      <c r="T7" s="104" t="s">
        <v>663</v>
      </c>
      <c r="U7" s="129" t="s">
        <v>270</v>
      </c>
      <c r="V7" s="110"/>
    </row>
    <row r="8" spans="2:22" ht="15.75" customHeight="1">
      <c r="B8" s="11">
        <v>4</v>
      </c>
      <c r="C8" s="15"/>
      <c r="D8" s="21"/>
      <c r="E8" s="12" t="s">
        <v>291</v>
      </c>
      <c r="F8" s="41">
        <v>2.7</v>
      </c>
      <c r="G8" s="12" t="s">
        <v>279</v>
      </c>
      <c r="H8" s="41">
        <v>0.9</v>
      </c>
      <c r="I8" s="12" t="s">
        <v>279</v>
      </c>
      <c r="J8" s="41">
        <v>0.85</v>
      </c>
      <c r="K8" s="12" t="s">
        <v>279</v>
      </c>
      <c r="L8" s="63">
        <v>2</v>
      </c>
      <c r="M8" s="12" t="s">
        <v>281</v>
      </c>
      <c r="N8" s="71">
        <v>4.13</v>
      </c>
      <c r="O8" s="71">
        <v>4.13</v>
      </c>
      <c r="P8" s="71">
        <v>0</v>
      </c>
      <c r="Q8" s="71">
        <v>0</v>
      </c>
      <c r="R8" s="71">
        <v>0</v>
      </c>
      <c r="S8" s="71"/>
      <c r="T8" s="104" t="s">
        <v>663</v>
      </c>
      <c r="U8" s="129" t="s">
        <v>220</v>
      </c>
      <c r="V8" s="110"/>
    </row>
    <row r="9" spans="2:22" ht="15.75" customHeight="1">
      <c r="B9" s="10">
        <v>5</v>
      </c>
      <c r="C9" s="15"/>
      <c r="D9" s="21"/>
      <c r="E9" s="12" t="s">
        <v>183</v>
      </c>
      <c r="F9" s="41">
        <v>2.7</v>
      </c>
      <c r="G9" s="12" t="s">
        <v>279</v>
      </c>
      <c r="H9" s="41">
        <v>0.9</v>
      </c>
      <c r="I9" s="12" t="s">
        <v>279</v>
      </c>
      <c r="J9" s="41">
        <v>0.85</v>
      </c>
      <c r="K9" s="12" t="s">
        <v>279</v>
      </c>
      <c r="L9" s="63">
        <v>2</v>
      </c>
      <c r="M9" s="12" t="s">
        <v>281</v>
      </c>
      <c r="N9" s="71">
        <v>4.13</v>
      </c>
      <c r="O9" s="71">
        <v>4.13</v>
      </c>
      <c r="P9" s="71">
        <v>0</v>
      </c>
      <c r="Q9" s="71">
        <v>0</v>
      </c>
      <c r="R9" s="71">
        <v>0</v>
      </c>
      <c r="S9" s="71"/>
      <c r="T9" s="104" t="s">
        <v>663</v>
      </c>
      <c r="U9" s="129" t="s">
        <v>220</v>
      </c>
      <c r="V9" s="110"/>
    </row>
    <row r="10" spans="2:22" ht="15.75" customHeight="1">
      <c r="B10" s="11">
        <v>6</v>
      </c>
      <c r="C10" s="15"/>
      <c r="D10" s="21"/>
      <c r="E10" s="12" t="s">
        <v>294</v>
      </c>
      <c r="F10" s="41">
        <v>1.8</v>
      </c>
      <c r="G10" s="12" t="s">
        <v>279</v>
      </c>
      <c r="H10" s="41">
        <v>1.8</v>
      </c>
      <c r="I10" s="12" t="s">
        <v>279</v>
      </c>
      <c r="J10" s="41">
        <v>0.85</v>
      </c>
      <c r="K10" s="12" t="s">
        <v>279</v>
      </c>
      <c r="L10" s="63">
        <v>5</v>
      </c>
      <c r="M10" s="12" t="s">
        <v>281</v>
      </c>
      <c r="N10" s="71">
        <v>13.77</v>
      </c>
      <c r="O10" s="71">
        <v>8.26</v>
      </c>
      <c r="P10" s="71">
        <v>0</v>
      </c>
      <c r="Q10" s="71">
        <v>5.51</v>
      </c>
      <c r="R10" s="71">
        <v>0</v>
      </c>
      <c r="S10" s="71"/>
      <c r="T10" s="104" t="s">
        <v>147</v>
      </c>
      <c r="U10" s="129" t="s">
        <v>673</v>
      </c>
      <c r="V10" s="110"/>
    </row>
    <row r="11" spans="2:22" ht="15.75" customHeight="1">
      <c r="B11" s="11">
        <v>7</v>
      </c>
      <c r="C11" s="15"/>
      <c r="D11" s="21" t="s">
        <v>119</v>
      </c>
      <c r="E11" s="12" t="s">
        <v>299</v>
      </c>
      <c r="F11" s="41">
        <v>0.4</v>
      </c>
      <c r="G11" s="12" t="s">
        <v>279</v>
      </c>
      <c r="H11" s="41">
        <v>1.05</v>
      </c>
      <c r="I11" s="12" t="s">
        <v>279</v>
      </c>
      <c r="J11" s="41">
        <v>4.2</v>
      </c>
      <c r="K11" s="12" t="s">
        <v>279</v>
      </c>
      <c r="L11" s="63">
        <v>4</v>
      </c>
      <c r="M11" s="12" t="s">
        <v>281</v>
      </c>
      <c r="N11" s="71">
        <v>7.06</v>
      </c>
      <c r="O11" s="71">
        <v>7.06</v>
      </c>
      <c r="P11" s="71">
        <v>0</v>
      </c>
      <c r="Q11" s="71">
        <v>0</v>
      </c>
      <c r="R11" s="71">
        <v>0</v>
      </c>
      <c r="S11" s="97"/>
      <c r="T11" s="104" t="s">
        <v>666</v>
      </c>
      <c r="U11" s="129" t="s">
        <v>209</v>
      </c>
      <c r="V11" s="110"/>
    </row>
    <row r="12" spans="2:22" ht="15.75" customHeight="1">
      <c r="B12" s="11">
        <v>8</v>
      </c>
      <c r="C12" s="15"/>
      <c r="D12" s="21"/>
      <c r="E12" s="12" t="s">
        <v>299</v>
      </c>
      <c r="F12" s="41">
        <v>0.4</v>
      </c>
      <c r="G12" s="12" t="s">
        <v>279</v>
      </c>
      <c r="H12" s="41">
        <v>1.05</v>
      </c>
      <c r="I12" s="12" t="s">
        <v>279</v>
      </c>
      <c r="J12" s="41">
        <v>5.45</v>
      </c>
      <c r="K12" s="12" t="s">
        <v>279</v>
      </c>
      <c r="L12" s="63">
        <v>4</v>
      </c>
      <c r="M12" s="12" t="s">
        <v>281</v>
      </c>
      <c r="N12" s="71">
        <v>9.16</v>
      </c>
      <c r="O12" s="71">
        <v>9.16</v>
      </c>
      <c r="P12" s="71">
        <v>0</v>
      </c>
      <c r="Q12" s="71">
        <v>0</v>
      </c>
      <c r="R12" s="71">
        <v>0</v>
      </c>
      <c r="S12" s="71"/>
      <c r="T12" s="104" t="s">
        <v>666</v>
      </c>
      <c r="U12" s="129" t="s">
        <v>209</v>
      </c>
      <c r="V12" s="110"/>
    </row>
    <row r="13" spans="2:22" ht="15.75" customHeight="1">
      <c r="B13" s="10">
        <v>9</v>
      </c>
      <c r="C13" s="15"/>
      <c r="D13" s="21"/>
      <c r="E13" s="12" t="s">
        <v>299</v>
      </c>
      <c r="F13" s="41">
        <v>0.4</v>
      </c>
      <c r="G13" s="12" t="s">
        <v>279</v>
      </c>
      <c r="H13" s="41">
        <v>1.05</v>
      </c>
      <c r="I13" s="12" t="s">
        <v>279</v>
      </c>
      <c r="J13" s="41">
        <v>6.95</v>
      </c>
      <c r="K13" s="12" t="s">
        <v>279</v>
      </c>
      <c r="L13" s="63">
        <v>4</v>
      </c>
      <c r="M13" s="12" t="s">
        <v>281</v>
      </c>
      <c r="N13" s="71">
        <v>11.68</v>
      </c>
      <c r="O13" s="71">
        <v>8.76</v>
      </c>
      <c r="P13" s="71">
        <v>0</v>
      </c>
      <c r="Q13" s="71">
        <v>2.92</v>
      </c>
      <c r="R13" s="71">
        <v>0</v>
      </c>
      <c r="S13" s="71"/>
      <c r="T13" s="104" t="s">
        <v>666</v>
      </c>
      <c r="U13" s="129" t="s">
        <v>209</v>
      </c>
      <c r="V13" s="110"/>
    </row>
    <row r="14" spans="2:22" ht="15.75" customHeight="1">
      <c r="B14" s="11">
        <v>10</v>
      </c>
      <c r="C14" s="15"/>
      <c r="D14" s="21"/>
      <c r="E14" s="12" t="s">
        <v>299</v>
      </c>
      <c r="F14" s="41">
        <v>0.4</v>
      </c>
      <c r="G14" s="12" t="s">
        <v>279</v>
      </c>
      <c r="H14" s="41">
        <v>1.05</v>
      </c>
      <c r="I14" s="12" t="s">
        <v>279</v>
      </c>
      <c r="J14" s="41">
        <v>6.45</v>
      </c>
      <c r="K14" s="12" t="s">
        <v>279</v>
      </c>
      <c r="L14" s="63">
        <v>4</v>
      </c>
      <c r="M14" s="12" t="s">
        <v>281</v>
      </c>
      <c r="N14" s="71">
        <v>10.84</v>
      </c>
      <c r="O14" s="71">
        <v>9.48</v>
      </c>
      <c r="P14" s="71">
        <v>0</v>
      </c>
      <c r="Q14" s="71">
        <v>1.3599999999999994</v>
      </c>
      <c r="R14" s="71">
        <v>0</v>
      </c>
      <c r="S14" s="71"/>
      <c r="T14" s="104" t="s">
        <v>666</v>
      </c>
      <c r="U14" s="129" t="s">
        <v>209</v>
      </c>
      <c r="V14" s="110"/>
    </row>
    <row r="15" spans="2:22" ht="15.75" customHeight="1">
      <c r="B15" s="11">
        <v>11</v>
      </c>
      <c r="C15" s="15"/>
      <c r="D15" s="21"/>
      <c r="E15" s="12" t="s">
        <v>299</v>
      </c>
      <c r="F15" s="41">
        <v>0.4</v>
      </c>
      <c r="G15" s="12" t="s">
        <v>279</v>
      </c>
      <c r="H15" s="41">
        <v>1.05</v>
      </c>
      <c r="I15" s="12" t="s">
        <v>279</v>
      </c>
      <c r="J15" s="41">
        <v>5.95</v>
      </c>
      <c r="K15" s="12" t="s">
        <v>279</v>
      </c>
      <c r="L15" s="63">
        <v>2</v>
      </c>
      <c r="M15" s="12" t="s">
        <v>281</v>
      </c>
      <c r="N15" s="71">
        <v>5</v>
      </c>
      <c r="O15" s="71">
        <v>5</v>
      </c>
      <c r="P15" s="71">
        <v>0</v>
      </c>
      <c r="Q15" s="71">
        <v>0</v>
      </c>
      <c r="R15" s="71">
        <v>0</v>
      </c>
      <c r="S15" s="71"/>
      <c r="T15" s="104" t="s">
        <v>663</v>
      </c>
      <c r="U15" s="129" t="s">
        <v>209</v>
      </c>
      <c r="V15" s="110" t="s">
        <v>115</v>
      </c>
    </row>
    <row r="16" spans="2:22" ht="15.75" customHeight="1">
      <c r="B16" s="11">
        <v>12</v>
      </c>
      <c r="C16" s="15"/>
      <c r="D16" s="21"/>
      <c r="E16" s="12" t="s">
        <v>77</v>
      </c>
      <c r="F16" s="41">
        <v>0.5</v>
      </c>
      <c r="G16" s="12" t="s">
        <v>279</v>
      </c>
      <c r="H16" s="41">
        <v>1.1499999999999999</v>
      </c>
      <c r="I16" s="12" t="s">
        <v>279</v>
      </c>
      <c r="J16" s="41">
        <v>5.95</v>
      </c>
      <c r="K16" s="12" t="s">
        <v>279</v>
      </c>
      <c r="L16" s="63">
        <v>2</v>
      </c>
      <c r="M16" s="12" t="s">
        <v>281</v>
      </c>
      <c r="N16" s="71">
        <v>6.84</v>
      </c>
      <c r="O16" s="71">
        <v>6.84</v>
      </c>
      <c r="P16" s="71">
        <v>0</v>
      </c>
      <c r="Q16" s="71">
        <v>0</v>
      </c>
      <c r="R16" s="71">
        <v>0</v>
      </c>
      <c r="S16" s="71"/>
      <c r="T16" s="104" t="s">
        <v>663</v>
      </c>
      <c r="U16" s="129" t="s">
        <v>508</v>
      </c>
      <c r="V16" s="110"/>
    </row>
    <row r="17" spans="2:25" ht="15.75" customHeight="1">
      <c r="B17" s="10">
        <v>13</v>
      </c>
      <c r="C17" s="15"/>
      <c r="D17" s="21"/>
      <c r="E17" s="12" t="s">
        <v>299</v>
      </c>
      <c r="F17" s="41">
        <v>0.4</v>
      </c>
      <c r="G17" s="12" t="s">
        <v>279</v>
      </c>
      <c r="H17" s="41">
        <v>1.05</v>
      </c>
      <c r="I17" s="12" t="s">
        <v>279</v>
      </c>
      <c r="J17" s="41">
        <v>5.7</v>
      </c>
      <c r="K17" s="12" t="s">
        <v>279</v>
      </c>
      <c r="L17" s="63">
        <v>4</v>
      </c>
      <c r="M17" s="12" t="s">
        <v>281</v>
      </c>
      <c r="N17" s="71">
        <v>9.58</v>
      </c>
      <c r="O17" s="71">
        <v>4.79</v>
      </c>
      <c r="P17" s="71">
        <v>0</v>
      </c>
      <c r="Q17" s="71">
        <v>4.79</v>
      </c>
      <c r="R17" s="71">
        <v>0</v>
      </c>
      <c r="S17" s="71"/>
      <c r="T17" s="104" t="s">
        <v>666</v>
      </c>
      <c r="U17" s="129" t="s">
        <v>209</v>
      </c>
      <c r="V17" s="110" t="s">
        <v>300</v>
      </c>
    </row>
    <row r="18" spans="2:25" ht="27" customHeight="1">
      <c r="B18" s="11">
        <v>14</v>
      </c>
      <c r="C18" s="15"/>
      <c r="D18" s="21" t="s">
        <v>121</v>
      </c>
      <c r="E18" s="12"/>
      <c r="F18" s="41">
        <v>5.13</v>
      </c>
      <c r="G18" s="12" t="s">
        <v>279</v>
      </c>
      <c r="H18" s="41">
        <v>3.95</v>
      </c>
      <c r="I18" s="12" t="s">
        <v>279</v>
      </c>
      <c r="J18" s="41">
        <v>2.0499999999999998</v>
      </c>
      <c r="K18" s="12" t="s">
        <v>279</v>
      </c>
      <c r="L18" s="63">
        <v>1</v>
      </c>
      <c r="M18" s="12" t="s">
        <v>281</v>
      </c>
      <c r="N18" s="71">
        <v>41.5</v>
      </c>
      <c r="O18" s="71">
        <v>0</v>
      </c>
      <c r="P18" s="71">
        <v>0</v>
      </c>
      <c r="Q18" s="71">
        <v>41.5</v>
      </c>
      <c r="R18" s="71">
        <v>0</v>
      </c>
      <c r="S18" s="71"/>
      <c r="T18" s="104" t="s">
        <v>667</v>
      </c>
      <c r="U18" s="105" t="s">
        <v>675</v>
      </c>
      <c r="V18" s="110"/>
    </row>
    <row r="19" spans="2:25" ht="22.5">
      <c r="B19" s="11">
        <v>15</v>
      </c>
      <c r="C19" s="15"/>
      <c r="D19" s="21" t="s">
        <v>303</v>
      </c>
      <c r="E19" s="12"/>
      <c r="F19" s="41">
        <v>5</v>
      </c>
      <c r="G19" s="12" t="s">
        <v>279</v>
      </c>
      <c r="H19" s="41">
        <v>3.1</v>
      </c>
      <c r="I19" s="12" t="s">
        <v>279</v>
      </c>
      <c r="J19" s="41">
        <v>0.7</v>
      </c>
      <c r="K19" s="12" t="s">
        <v>279</v>
      </c>
      <c r="L19" s="63">
        <v>1</v>
      </c>
      <c r="M19" s="12" t="s">
        <v>281</v>
      </c>
      <c r="N19" s="71">
        <v>10.85</v>
      </c>
      <c r="O19" s="71">
        <v>10.85</v>
      </c>
      <c r="P19" s="71">
        <v>0</v>
      </c>
      <c r="Q19" s="71">
        <v>0</v>
      </c>
      <c r="R19" s="71">
        <v>0</v>
      </c>
      <c r="S19" s="71"/>
      <c r="T19" s="105" t="s">
        <v>657</v>
      </c>
      <c r="U19" s="104"/>
      <c r="V19" s="110"/>
    </row>
    <row r="20" spans="2:25" ht="22.5">
      <c r="B20" s="11">
        <v>16</v>
      </c>
      <c r="C20" s="15"/>
      <c r="D20" s="21" t="s">
        <v>304</v>
      </c>
      <c r="E20" s="12"/>
      <c r="F20" s="41">
        <v>5</v>
      </c>
      <c r="G20" s="12" t="s">
        <v>279</v>
      </c>
      <c r="H20" s="41">
        <v>3.1</v>
      </c>
      <c r="I20" s="12" t="s">
        <v>279</v>
      </c>
      <c r="J20" s="41">
        <v>0.4</v>
      </c>
      <c r="K20" s="12" t="s">
        <v>279</v>
      </c>
      <c r="L20" s="63">
        <v>1</v>
      </c>
      <c r="M20" s="12" t="s">
        <v>281</v>
      </c>
      <c r="N20" s="71">
        <v>6.2</v>
      </c>
      <c r="O20" s="71">
        <v>6.2</v>
      </c>
      <c r="P20" s="71">
        <v>0</v>
      </c>
      <c r="Q20" s="71">
        <v>0</v>
      </c>
      <c r="R20" s="71">
        <v>0</v>
      </c>
      <c r="S20" s="71"/>
      <c r="T20" s="105" t="s">
        <v>657</v>
      </c>
      <c r="U20" s="104"/>
      <c r="V20" s="110"/>
    </row>
    <row r="21" spans="2:25" s="3" customFormat="1" ht="16.5" customHeight="1">
      <c r="B21" s="10">
        <v>17</v>
      </c>
      <c r="C21" s="15"/>
      <c r="D21" s="21" t="s">
        <v>306</v>
      </c>
      <c r="E21" s="31" t="s">
        <v>307</v>
      </c>
      <c r="F21" s="42"/>
      <c r="G21" s="42"/>
      <c r="H21" s="42"/>
      <c r="I21" s="42"/>
      <c r="J21" s="42"/>
      <c r="K21" s="42"/>
      <c r="L21" s="42"/>
      <c r="M21" s="12" t="s">
        <v>281</v>
      </c>
      <c r="N21" s="77">
        <v>31.73</v>
      </c>
      <c r="O21" s="77">
        <v>27.38</v>
      </c>
      <c r="P21" s="71">
        <v>0</v>
      </c>
      <c r="Q21" s="71">
        <v>4.3500000000000014</v>
      </c>
      <c r="R21" s="71">
        <v>0</v>
      </c>
      <c r="S21" s="71"/>
      <c r="T21" s="104" t="s">
        <v>667</v>
      </c>
      <c r="U21" s="104"/>
      <c r="V21" s="110" t="s">
        <v>309</v>
      </c>
      <c r="Y21" s="5"/>
    </row>
    <row r="22" spans="2:25" s="3" customFormat="1" ht="22.5">
      <c r="B22" s="11">
        <v>18</v>
      </c>
      <c r="C22" s="15"/>
      <c r="D22" s="21" t="s">
        <v>214</v>
      </c>
      <c r="E22" s="12" t="s">
        <v>274</v>
      </c>
      <c r="F22" s="12"/>
      <c r="G22" s="12"/>
      <c r="H22" s="12"/>
      <c r="I22" s="12"/>
      <c r="J22" s="12"/>
      <c r="K22" s="12"/>
      <c r="L22" s="12"/>
      <c r="M22" s="12"/>
      <c r="N22" s="77">
        <v>4.5999999999999996</v>
      </c>
      <c r="O22" s="77">
        <v>1.3</v>
      </c>
      <c r="P22" s="71">
        <v>0</v>
      </c>
      <c r="Q22" s="71">
        <v>3.3</v>
      </c>
      <c r="R22" s="71">
        <v>0</v>
      </c>
      <c r="S22" s="71"/>
      <c r="T22" s="105" t="s">
        <v>678</v>
      </c>
      <c r="U22" s="104"/>
      <c r="V22" s="110" t="s">
        <v>310</v>
      </c>
      <c r="Y22" s="5"/>
    </row>
    <row r="23" spans="2:25" s="3" customFormat="1" ht="15.75" customHeight="1">
      <c r="B23" s="11">
        <v>19</v>
      </c>
      <c r="C23" s="15"/>
      <c r="D23" s="21" t="s">
        <v>103</v>
      </c>
      <c r="E23" s="12" t="s">
        <v>274</v>
      </c>
      <c r="F23" s="12"/>
      <c r="G23" s="12"/>
      <c r="H23" s="12"/>
      <c r="I23" s="12"/>
      <c r="J23" s="12"/>
      <c r="K23" s="12"/>
      <c r="L23" s="12"/>
      <c r="M23" s="12"/>
      <c r="N23" s="77">
        <v>0.8</v>
      </c>
      <c r="O23" s="77">
        <v>0.8</v>
      </c>
      <c r="P23" s="71">
        <v>0</v>
      </c>
      <c r="Q23" s="71">
        <v>0</v>
      </c>
      <c r="R23" s="71">
        <v>0</v>
      </c>
      <c r="S23" s="71"/>
      <c r="T23" s="106" t="s">
        <v>311</v>
      </c>
      <c r="U23" s="106" t="s">
        <v>679</v>
      </c>
      <c r="V23" s="110" t="s">
        <v>313</v>
      </c>
      <c r="Y23" s="5"/>
    </row>
    <row r="24" spans="2:25" s="3" customFormat="1" ht="15.75" customHeight="1">
      <c r="B24" s="11">
        <v>20</v>
      </c>
      <c r="C24" s="15"/>
      <c r="D24" s="21" t="s">
        <v>314</v>
      </c>
      <c r="E24" s="12" t="s">
        <v>274</v>
      </c>
      <c r="F24" s="12"/>
      <c r="G24" s="12"/>
      <c r="H24" s="12"/>
      <c r="I24" s="12"/>
      <c r="J24" s="12"/>
      <c r="K24" s="12"/>
      <c r="L24" s="12"/>
      <c r="M24" s="12"/>
      <c r="N24" s="77">
        <v>3.6</v>
      </c>
      <c r="O24" s="77">
        <v>3.6</v>
      </c>
      <c r="P24" s="71">
        <v>0</v>
      </c>
      <c r="Q24" s="71">
        <v>0</v>
      </c>
      <c r="R24" s="71">
        <v>0</v>
      </c>
      <c r="S24" s="71"/>
      <c r="T24" s="107"/>
      <c r="U24" s="107"/>
      <c r="V24" s="110" t="s">
        <v>316</v>
      </c>
      <c r="Y24" s="5"/>
    </row>
    <row r="25" spans="2:25" s="3" customFormat="1" ht="15.75" customHeight="1">
      <c r="B25" s="10">
        <v>21</v>
      </c>
      <c r="C25" s="15"/>
      <c r="D25" s="21" t="s">
        <v>319</v>
      </c>
      <c r="E25" s="12" t="s">
        <v>274</v>
      </c>
      <c r="F25" s="12"/>
      <c r="G25" s="12"/>
      <c r="H25" s="12"/>
      <c r="I25" s="12"/>
      <c r="J25" s="12"/>
      <c r="K25" s="12"/>
      <c r="L25" s="12"/>
      <c r="M25" s="12"/>
      <c r="N25" s="77">
        <v>0.6</v>
      </c>
      <c r="O25" s="77">
        <v>0.6</v>
      </c>
      <c r="P25" s="71">
        <v>0</v>
      </c>
      <c r="Q25" s="71">
        <v>0</v>
      </c>
      <c r="R25" s="71">
        <v>0</v>
      </c>
      <c r="S25" s="71"/>
      <c r="T25" s="108"/>
      <c r="U25" s="108"/>
      <c r="V25" s="110" t="s">
        <v>237</v>
      </c>
      <c r="Y25" s="5"/>
    </row>
    <row r="26" spans="2:25" s="3" customFormat="1" ht="27" customHeight="1">
      <c r="B26" s="11">
        <v>22</v>
      </c>
      <c r="C26" s="15"/>
      <c r="D26" s="21" t="s">
        <v>224</v>
      </c>
      <c r="E26" s="12" t="s">
        <v>274</v>
      </c>
      <c r="F26" s="12"/>
      <c r="G26" s="12"/>
      <c r="H26" s="12"/>
      <c r="I26" s="12"/>
      <c r="J26" s="12"/>
      <c r="K26" s="12"/>
      <c r="L26" s="12"/>
      <c r="M26" s="12"/>
      <c r="N26" s="77">
        <v>1.7</v>
      </c>
      <c r="O26" s="77">
        <v>0</v>
      </c>
      <c r="P26" s="71">
        <v>0</v>
      </c>
      <c r="Q26" s="71">
        <v>1.7</v>
      </c>
      <c r="R26" s="71">
        <v>0</v>
      </c>
      <c r="S26" s="71"/>
      <c r="T26" s="109" t="s">
        <v>680</v>
      </c>
      <c r="U26" s="108"/>
      <c r="V26" s="110"/>
      <c r="Y26" s="5"/>
    </row>
    <row r="27" spans="2:25" s="3" customFormat="1" ht="22.5">
      <c r="B27" s="11">
        <v>23</v>
      </c>
      <c r="C27" s="15"/>
      <c r="D27" s="21" t="s">
        <v>250</v>
      </c>
      <c r="E27" s="12" t="s">
        <v>274</v>
      </c>
      <c r="F27" s="12"/>
      <c r="G27" s="12"/>
      <c r="H27" s="12"/>
      <c r="I27" s="12"/>
      <c r="J27" s="12"/>
      <c r="K27" s="12"/>
      <c r="L27" s="12"/>
      <c r="M27" s="12"/>
      <c r="N27" s="77">
        <v>12</v>
      </c>
      <c r="O27" s="77">
        <v>12</v>
      </c>
      <c r="P27" s="71">
        <v>0</v>
      </c>
      <c r="Q27" s="71">
        <v>0</v>
      </c>
      <c r="R27" s="71">
        <v>0</v>
      </c>
      <c r="S27" s="71"/>
      <c r="T27" s="109" t="s">
        <v>681</v>
      </c>
      <c r="U27" s="108"/>
      <c r="V27" s="110" t="s">
        <v>322</v>
      </c>
      <c r="Y27" s="5"/>
    </row>
    <row r="28" spans="2:25" ht="17.25" customHeight="1">
      <c r="B28" s="11">
        <v>24</v>
      </c>
      <c r="C28" s="15"/>
      <c r="D28" s="21"/>
      <c r="E28" s="12"/>
      <c r="F28" s="12"/>
      <c r="G28" s="12"/>
      <c r="H28" s="12"/>
      <c r="I28" s="12"/>
      <c r="J28" s="12"/>
      <c r="K28" s="12"/>
      <c r="L28" s="12"/>
      <c r="M28" s="12" t="s">
        <v>226</v>
      </c>
      <c r="N28" s="77">
        <v>202.48999999999995</v>
      </c>
      <c r="O28" s="77">
        <v>135.44999999999999</v>
      </c>
      <c r="P28" s="77">
        <v>0</v>
      </c>
      <c r="Q28" s="77">
        <v>67.040000000000006</v>
      </c>
      <c r="R28" s="77">
        <v>0</v>
      </c>
      <c r="S28" s="77">
        <v>0</v>
      </c>
      <c r="T28" s="108"/>
      <c r="U28" s="108"/>
      <c r="V28" s="110"/>
    </row>
    <row r="29" spans="2:25" ht="22.5">
      <c r="B29" s="10">
        <v>25</v>
      </c>
      <c r="C29" s="15" t="s">
        <v>210</v>
      </c>
      <c r="D29" s="21" t="s">
        <v>228</v>
      </c>
      <c r="E29" s="12" t="s">
        <v>285</v>
      </c>
      <c r="F29" s="41">
        <v>0.55000000000000004</v>
      </c>
      <c r="G29" s="12" t="s">
        <v>279</v>
      </c>
      <c r="H29" s="41">
        <v>0.55000000000000004</v>
      </c>
      <c r="I29" s="12" t="s">
        <v>279</v>
      </c>
      <c r="J29" s="41">
        <v>0.8</v>
      </c>
      <c r="K29" s="12" t="s">
        <v>279</v>
      </c>
      <c r="L29" s="63">
        <v>4</v>
      </c>
      <c r="M29" s="12" t="s">
        <v>281</v>
      </c>
      <c r="N29" s="77">
        <v>0.97</v>
      </c>
      <c r="O29" s="77">
        <v>0.72</v>
      </c>
      <c r="P29" s="77">
        <v>0</v>
      </c>
      <c r="Q29" s="71">
        <v>0.25</v>
      </c>
      <c r="R29" s="71">
        <v>0</v>
      </c>
      <c r="S29" s="71"/>
      <c r="T29" s="109" t="s">
        <v>0</v>
      </c>
      <c r="U29" s="108" t="s">
        <v>323</v>
      </c>
      <c r="V29" s="110" t="s">
        <v>324</v>
      </c>
    </row>
    <row r="30" spans="2:25" ht="22.5">
      <c r="B30" s="11">
        <v>26</v>
      </c>
      <c r="C30" s="15"/>
      <c r="D30" s="21"/>
      <c r="E30" s="12" t="s">
        <v>291</v>
      </c>
      <c r="F30" s="41">
        <v>0.55000000000000004</v>
      </c>
      <c r="G30" s="12" t="s">
        <v>279</v>
      </c>
      <c r="H30" s="41">
        <v>0.55000000000000004</v>
      </c>
      <c r="I30" s="12" t="s">
        <v>279</v>
      </c>
      <c r="J30" s="41">
        <v>0.8</v>
      </c>
      <c r="K30" s="12" t="s">
        <v>279</v>
      </c>
      <c r="L30" s="63">
        <v>3</v>
      </c>
      <c r="M30" s="12" t="s">
        <v>281</v>
      </c>
      <c r="N30" s="77">
        <v>0.73</v>
      </c>
      <c r="O30" s="77">
        <v>0.49</v>
      </c>
      <c r="P30" s="77">
        <v>0</v>
      </c>
      <c r="Q30" s="71">
        <v>0.24</v>
      </c>
      <c r="R30" s="71">
        <v>0</v>
      </c>
      <c r="S30" s="71"/>
      <c r="T30" s="109" t="s">
        <v>682</v>
      </c>
      <c r="U30" s="108" t="s">
        <v>323</v>
      </c>
      <c r="V30" s="110"/>
    </row>
    <row r="31" spans="2:25" ht="22.5">
      <c r="B31" s="11">
        <v>27</v>
      </c>
      <c r="C31" s="15"/>
      <c r="D31" s="21"/>
      <c r="E31" s="12" t="s">
        <v>294</v>
      </c>
      <c r="F31" s="41">
        <v>0.55000000000000004</v>
      </c>
      <c r="G31" s="12" t="s">
        <v>279</v>
      </c>
      <c r="H31" s="41">
        <v>0.55000000000000004</v>
      </c>
      <c r="I31" s="12" t="s">
        <v>279</v>
      </c>
      <c r="J31" s="41">
        <v>0.3</v>
      </c>
      <c r="K31" s="12" t="s">
        <v>279</v>
      </c>
      <c r="L31" s="63">
        <v>2</v>
      </c>
      <c r="M31" s="12" t="s">
        <v>281</v>
      </c>
      <c r="N31" s="77">
        <v>0.18</v>
      </c>
      <c r="O31" s="77">
        <v>9.e-002</v>
      </c>
      <c r="P31" s="77">
        <v>0</v>
      </c>
      <c r="Q31" s="71">
        <v>9.e-002</v>
      </c>
      <c r="R31" s="71">
        <v>0</v>
      </c>
      <c r="S31" s="71"/>
      <c r="T31" s="109" t="s">
        <v>683</v>
      </c>
      <c r="U31" s="108" t="s">
        <v>325</v>
      </c>
      <c r="V31" s="110"/>
    </row>
    <row r="32" spans="2:25" ht="22.5">
      <c r="B32" s="11">
        <v>28</v>
      </c>
      <c r="C32" s="15"/>
      <c r="D32" s="21"/>
      <c r="E32" s="12" t="s">
        <v>128</v>
      </c>
      <c r="F32" s="41">
        <v>0.55000000000000004</v>
      </c>
      <c r="G32" s="12" t="s">
        <v>279</v>
      </c>
      <c r="H32" s="41">
        <v>0.55000000000000004</v>
      </c>
      <c r="I32" s="12" t="s">
        <v>279</v>
      </c>
      <c r="J32" s="41">
        <v>0.8</v>
      </c>
      <c r="K32" s="12" t="s">
        <v>279</v>
      </c>
      <c r="L32" s="63">
        <v>3</v>
      </c>
      <c r="M32" s="12" t="s">
        <v>281</v>
      </c>
      <c r="N32" s="77">
        <v>0.73</v>
      </c>
      <c r="O32" s="77">
        <v>0.49</v>
      </c>
      <c r="P32" s="77">
        <v>0</v>
      </c>
      <c r="Q32" s="71">
        <v>0.24</v>
      </c>
      <c r="R32" s="71">
        <v>0</v>
      </c>
      <c r="S32" s="71"/>
      <c r="T32" s="109" t="s">
        <v>682</v>
      </c>
      <c r="U32" s="108" t="s">
        <v>323</v>
      </c>
      <c r="V32" s="110" t="s">
        <v>327</v>
      </c>
    </row>
    <row r="33" spans="2:29" ht="22.5">
      <c r="B33" s="10">
        <v>29</v>
      </c>
      <c r="C33" s="15"/>
      <c r="D33" s="21" t="s">
        <v>328</v>
      </c>
      <c r="E33" s="12" t="s">
        <v>285</v>
      </c>
      <c r="F33" s="41">
        <v>3</v>
      </c>
      <c r="G33" s="12" t="s">
        <v>279</v>
      </c>
      <c r="H33" s="41">
        <v>3</v>
      </c>
      <c r="I33" s="12" t="s">
        <v>279</v>
      </c>
      <c r="J33" s="41">
        <v>0.6</v>
      </c>
      <c r="K33" s="12" t="s">
        <v>279</v>
      </c>
      <c r="L33" s="63">
        <v>4</v>
      </c>
      <c r="M33" s="12" t="s">
        <v>281</v>
      </c>
      <c r="N33" s="77">
        <v>21.6</v>
      </c>
      <c r="O33" s="77">
        <v>14.4</v>
      </c>
      <c r="P33" s="77">
        <v>0</v>
      </c>
      <c r="Q33" s="71">
        <v>7.2000000000000011</v>
      </c>
      <c r="R33" s="71">
        <v>0</v>
      </c>
      <c r="S33" s="71"/>
      <c r="T33" s="109" t="s">
        <v>0</v>
      </c>
      <c r="U33" s="108" t="s">
        <v>312</v>
      </c>
      <c r="V33" s="110" t="s">
        <v>329</v>
      </c>
    </row>
    <row r="34" spans="2:29" ht="22.5">
      <c r="B34" s="11">
        <v>30</v>
      </c>
      <c r="C34" s="15"/>
      <c r="D34" s="21"/>
      <c r="E34" s="12" t="s">
        <v>291</v>
      </c>
      <c r="F34" s="41">
        <v>2.6</v>
      </c>
      <c r="G34" s="12" t="s">
        <v>279</v>
      </c>
      <c r="H34" s="41">
        <v>2.6</v>
      </c>
      <c r="I34" s="12" t="s">
        <v>279</v>
      </c>
      <c r="J34" s="41">
        <v>0.6</v>
      </c>
      <c r="K34" s="12" t="s">
        <v>279</v>
      </c>
      <c r="L34" s="63">
        <v>3</v>
      </c>
      <c r="M34" s="12" t="s">
        <v>281</v>
      </c>
      <c r="N34" s="77">
        <v>12.17</v>
      </c>
      <c r="O34" s="77">
        <v>9.51</v>
      </c>
      <c r="P34" s="77">
        <v>0</v>
      </c>
      <c r="Q34" s="71">
        <v>2.66</v>
      </c>
      <c r="R34" s="71">
        <v>0</v>
      </c>
      <c r="S34" s="71"/>
      <c r="T34" s="109" t="s">
        <v>682</v>
      </c>
      <c r="U34" s="108" t="s">
        <v>332</v>
      </c>
      <c r="V34" s="110" t="s">
        <v>333</v>
      </c>
      <c r="Z34" s="147"/>
      <c r="AA34" s="147"/>
      <c r="AB34" s="147"/>
      <c r="AC34" s="147"/>
    </row>
    <row r="35" spans="2:29" ht="22.5">
      <c r="B35" s="11">
        <v>31</v>
      </c>
      <c r="C35" s="15"/>
      <c r="D35" s="21"/>
      <c r="E35" s="12" t="s">
        <v>294</v>
      </c>
      <c r="F35" s="41">
        <v>2.6</v>
      </c>
      <c r="G35" s="12" t="s">
        <v>279</v>
      </c>
      <c r="H35" s="41">
        <v>2.6</v>
      </c>
      <c r="I35" s="12" t="s">
        <v>279</v>
      </c>
      <c r="J35" s="41">
        <v>1.1000000000000001</v>
      </c>
      <c r="K35" s="12" t="s">
        <v>279</v>
      </c>
      <c r="L35" s="63">
        <v>2</v>
      </c>
      <c r="M35" s="12" t="s">
        <v>281</v>
      </c>
      <c r="N35" s="77">
        <v>14.87</v>
      </c>
      <c r="O35" s="77">
        <v>7.44</v>
      </c>
      <c r="P35" s="77">
        <v>0</v>
      </c>
      <c r="Q35" s="71">
        <v>7.4299999999999988</v>
      </c>
      <c r="R35" s="71">
        <v>0</v>
      </c>
      <c r="S35" s="71"/>
      <c r="T35" s="109" t="s">
        <v>683</v>
      </c>
      <c r="U35" s="108" t="s">
        <v>334</v>
      </c>
      <c r="V35" s="110"/>
    </row>
    <row r="36" spans="2:29" ht="22.5">
      <c r="B36" s="11">
        <v>32</v>
      </c>
      <c r="C36" s="15"/>
      <c r="D36" s="21"/>
      <c r="E36" s="12" t="s">
        <v>128</v>
      </c>
      <c r="F36" s="41">
        <v>2.2000000000000002</v>
      </c>
      <c r="G36" s="12" t="s">
        <v>279</v>
      </c>
      <c r="H36" s="41">
        <v>2.2000000000000002</v>
      </c>
      <c r="I36" s="12" t="s">
        <v>279</v>
      </c>
      <c r="J36" s="41">
        <v>0.6</v>
      </c>
      <c r="K36" s="12" t="s">
        <v>279</v>
      </c>
      <c r="L36" s="63">
        <v>3</v>
      </c>
      <c r="M36" s="12" t="s">
        <v>281</v>
      </c>
      <c r="N36" s="77">
        <v>8.7100000000000009</v>
      </c>
      <c r="O36" s="77">
        <v>4.3600000000000003</v>
      </c>
      <c r="P36" s="77">
        <v>0</v>
      </c>
      <c r="Q36" s="71">
        <v>4.3500000000000005</v>
      </c>
      <c r="R36" s="71">
        <v>0</v>
      </c>
      <c r="S36" s="71"/>
      <c r="T36" s="109" t="s">
        <v>682</v>
      </c>
      <c r="U36" s="108" t="s">
        <v>335</v>
      </c>
      <c r="V36" s="110"/>
    </row>
    <row r="37" spans="2:29" ht="22.5">
      <c r="B37" s="10">
        <v>33</v>
      </c>
      <c r="C37" s="15"/>
      <c r="D37" s="21" t="s">
        <v>119</v>
      </c>
      <c r="E37" s="12" t="s">
        <v>299</v>
      </c>
      <c r="F37" s="41">
        <v>0.45</v>
      </c>
      <c r="G37" s="12" t="s">
        <v>279</v>
      </c>
      <c r="H37" s="41">
        <v>1.05</v>
      </c>
      <c r="I37" s="12" t="s">
        <v>279</v>
      </c>
      <c r="J37" s="41">
        <v>4.45</v>
      </c>
      <c r="K37" s="12" t="s">
        <v>279</v>
      </c>
      <c r="L37" s="63">
        <v>2</v>
      </c>
      <c r="M37" s="12" t="s">
        <v>281</v>
      </c>
      <c r="N37" s="77">
        <v>4.21</v>
      </c>
      <c r="O37" s="77">
        <v>4.21</v>
      </c>
      <c r="P37" s="77">
        <v>0</v>
      </c>
      <c r="Q37" s="71">
        <v>0</v>
      </c>
      <c r="R37" s="71">
        <v>0</v>
      </c>
      <c r="S37" s="71"/>
      <c r="T37" s="109" t="s">
        <v>683</v>
      </c>
      <c r="U37" s="109" t="s">
        <v>685</v>
      </c>
      <c r="V37" s="110"/>
    </row>
    <row r="38" spans="2:29" ht="22.5">
      <c r="B38" s="11">
        <v>34</v>
      </c>
      <c r="C38" s="15"/>
      <c r="D38" s="21"/>
      <c r="E38" s="12" t="s">
        <v>77</v>
      </c>
      <c r="F38" s="41">
        <v>0.45</v>
      </c>
      <c r="G38" s="12" t="s">
        <v>279</v>
      </c>
      <c r="H38" s="41">
        <v>1.05</v>
      </c>
      <c r="I38" s="12" t="s">
        <v>279</v>
      </c>
      <c r="J38" s="41">
        <v>6.45</v>
      </c>
      <c r="K38" s="12" t="s">
        <v>279</v>
      </c>
      <c r="L38" s="63">
        <v>2</v>
      </c>
      <c r="M38" s="12" t="s">
        <v>281</v>
      </c>
      <c r="N38" s="77">
        <v>6.1</v>
      </c>
      <c r="O38" s="77">
        <v>3.05</v>
      </c>
      <c r="P38" s="77">
        <v>0</v>
      </c>
      <c r="Q38" s="71">
        <v>3.05</v>
      </c>
      <c r="R38" s="71">
        <v>0</v>
      </c>
      <c r="S38" s="71"/>
      <c r="T38" s="109" t="s">
        <v>683</v>
      </c>
      <c r="U38" s="109" t="s">
        <v>685</v>
      </c>
      <c r="V38" s="110" t="s">
        <v>336</v>
      </c>
      <c r="AA38" s="148"/>
      <c r="AB38" s="148"/>
    </row>
    <row r="39" spans="2:29" ht="22.5">
      <c r="B39" s="11">
        <v>35</v>
      </c>
      <c r="C39" s="15"/>
      <c r="D39" s="21"/>
      <c r="E39" s="12" t="s">
        <v>337</v>
      </c>
      <c r="F39" s="41">
        <v>0.45</v>
      </c>
      <c r="G39" s="12" t="s">
        <v>279</v>
      </c>
      <c r="H39" s="41">
        <v>1.05</v>
      </c>
      <c r="I39" s="12" t="s">
        <v>279</v>
      </c>
      <c r="J39" s="41">
        <v>3.2</v>
      </c>
      <c r="K39" s="12" t="s">
        <v>279</v>
      </c>
      <c r="L39" s="63">
        <v>2</v>
      </c>
      <c r="M39" s="12" t="s">
        <v>281</v>
      </c>
      <c r="N39" s="77">
        <v>3.02</v>
      </c>
      <c r="O39" s="77">
        <v>1.51</v>
      </c>
      <c r="P39" s="77">
        <v>0</v>
      </c>
      <c r="Q39" s="71">
        <v>1.51</v>
      </c>
      <c r="R39" s="71">
        <v>0</v>
      </c>
      <c r="S39" s="71"/>
      <c r="T39" s="109" t="s">
        <v>683</v>
      </c>
      <c r="U39" s="109" t="s">
        <v>685</v>
      </c>
      <c r="V39" s="110"/>
      <c r="AA39" s="148"/>
      <c r="AB39" s="148"/>
    </row>
    <row r="40" spans="2:29" ht="22.5">
      <c r="B40" s="11">
        <v>36</v>
      </c>
      <c r="C40" s="15"/>
      <c r="D40" s="21"/>
      <c r="E40" s="12" t="s">
        <v>338</v>
      </c>
      <c r="F40" s="41">
        <v>0.45</v>
      </c>
      <c r="G40" s="12" t="s">
        <v>279</v>
      </c>
      <c r="H40" s="41">
        <v>1.05</v>
      </c>
      <c r="I40" s="12" t="s">
        <v>279</v>
      </c>
      <c r="J40" s="41">
        <v>6.7</v>
      </c>
      <c r="K40" s="12" t="s">
        <v>279</v>
      </c>
      <c r="L40" s="63">
        <v>2</v>
      </c>
      <c r="M40" s="12" t="s">
        <v>281</v>
      </c>
      <c r="N40" s="77">
        <v>6.33</v>
      </c>
      <c r="O40" s="77">
        <v>5.67</v>
      </c>
      <c r="P40" s="77">
        <v>0</v>
      </c>
      <c r="Q40" s="71">
        <v>0.66000000000000014</v>
      </c>
      <c r="R40" s="71">
        <v>0</v>
      </c>
      <c r="S40" s="71"/>
      <c r="T40" s="109" t="s">
        <v>683</v>
      </c>
      <c r="U40" s="109" t="s">
        <v>685</v>
      </c>
      <c r="V40" s="110" t="s">
        <v>342</v>
      </c>
      <c r="AA40" s="148"/>
      <c r="AB40" s="148"/>
    </row>
    <row r="41" spans="2:29" ht="22.5">
      <c r="B41" s="10">
        <v>37</v>
      </c>
      <c r="C41" s="15"/>
      <c r="D41" s="21"/>
      <c r="E41" s="12" t="s">
        <v>338</v>
      </c>
      <c r="F41" s="41">
        <v>0.45</v>
      </c>
      <c r="G41" s="12" t="s">
        <v>279</v>
      </c>
      <c r="H41" s="41">
        <v>1.05</v>
      </c>
      <c r="I41" s="12" t="s">
        <v>279</v>
      </c>
      <c r="J41" s="41">
        <v>6.45</v>
      </c>
      <c r="K41" s="12" t="s">
        <v>279</v>
      </c>
      <c r="L41" s="63">
        <v>2</v>
      </c>
      <c r="M41" s="12" t="s">
        <v>281</v>
      </c>
      <c r="N41" s="77">
        <v>6.1</v>
      </c>
      <c r="O41" s="77">
        <v>4.58</v>
      </c>
      <c r="P41" s="77">
        <v>0</v>
      </c>
      <c r="Q41" s="71">
        <v>1.5199999999999996</v>
      </c>
      <c r="R41" s="71">
        <v>0</v>
      </c>
      <c r="S41" s="71"/>
      <c r="T41" s="109" t="s">
        <v>683</v>
      </c>
      <c r="U41" s="109" t="s">
        <v>685</v>
      </c>
      <c r="V41" s="110" t="s">
        <v>345</v>
      </c>
      <c r="AA41" s="148"/>
      <c r="AB41" s="148"/>
    </row>
    <row r="42" spans="2:29" ht="22.5">
      <c r="B42" s="11">
        <v>38</v>
      </c>
      <c r="C42" s="15"/>
      <c r="D42" s="21"/>
      <c r="E42" s="12" t="s">
        <v>27</v>
      </c>
      <c r="F42" s="41">
        <v>0.45</v>
      </c>
      <c r="G42" s="12" t="s">
        <v>279</v>
      </c>
      <c r="H42" s="41">
        <v>1.05</v>
      </c>
      <c r="I42" s="12" t="s">
        <v>279</v>
      </c>
      <c r="J42" s="41">
        <v>6.45</v>
      </c>
      <c r="K42" s="12" t="s">
        <v>279</v>
      </c>
      <c r="L42" s="63">
        <v>1</v>
      </c>
      <c r="M42" s="12" t="s">
        <v>281</v>
      </c>
      <c r="N42" s="77">
        <v>3.05</v>
      </c>
      <c r="O42" s="77">
        <v>3.05</v>
      </c>
      <c r="P42" s="77">
        <v>0</v>
      </c>
      <c r="Q42" s="71">
        <v>0</v>
      </c>
      <c r="R42" s="71">
        <v>0</v>
      </c>
      <c r="S42" s="71"/>
      <c r="T42" s="109" t="s">
        <v>684</v>
      </c>
      <c r="U42" s="109" t="s">
        <v>685</v>
      </c>
      <c r="V42" s="110"/>
      <c r="AA42" s="148"/>
      <c r="AB42" s="148"/>
    </row>
    <row r="43" spans="2:29" ht="22.5">
      <c r="B43" s="11">
        <v>39</v>
      </c>
      <c r="C43" s="15"/>
      <c r="D43" s="21"/>
      <c r="E43" s="12" t="s">
        <v>348</v>
      </c>
      <c r="F43" s="41">
        <v>0.45</v>
      </c>
      <c r="G43" s="12" t="s">
        <v>279</v>
      </c>
      <c r="H43" s="41">
        <v>1.05</v>
      </c>
      <c r="I43" s="12" t="s">
        <v>279</v>
      </c>
      <c r="J43" s="41">
        <v>4.45</v>
      </c>
      <c r="K43" s="12" t="s">
        <v>279</v>
      </c>
      <c r="L43" s="63">
        <v>2</v>
      </c>
      <c r="M43" s="12" t="s">
        <v>281</v>
      </c>
      <c r="N43" s="71">
        <v>4.21</v>
      </c>
      <c r="O43" s="71">
        <v>2.11</v>
      </c>
      <c r="P43" s="77">
        <v>0</v>
      </c>
      <c r="Q43" s="71">
        <v>2.1</v>
      </c>
      <c r="R43" s="71">
        <v>0</v>
      </c>
      <c r="S43" s="71"/>
      <c r="T43" s="109" t="s">
        <v>684</v>
      </c>
      <c r="U43" s="109" t="s">
        <v>685</v>
      </c>
      <c r="V43" s="110"/>
      <c r="AA43" s="148"/>
      <c r="AB43" s="148"/>
    </row>
    <row r="44" spans="2:29" ht="22.5">
      <c r="B44" s="11">
        <v>40</v>
      </c>
      <c r="C44" s="15"/>
      <c r="D44" s="21"/>
      <c r="E44" s="12" t="s">
        <v>348</v>
      </c>
      <c r="F44" s="41">
        <v>0.45</v>
      </c>
      <c r="G44" s="12" t="s">
        <v>279</v>
      </c>
      <c r="H44" s="41">
        <v>1.05</v>
      </c>
      <c r="I44" s="12" t="s">
        <v>279</v>
      </c>
      <c r="J44" s="41">
        <v>6.45</v>
      </c>
      <c r="K44" s="12" t="s">
        <v>279</v>
      </c>
      <c r="L44" s="63">
        <v>2</v>
      </c>
      <c r="M44" s="12" t="s">
        <v>281</v>
      </c>
      <c r="N44" s="71">
        <v>6.1</v>
      </c>
      <c r="O44" s="71">
        <v>3.05</v>
      </c>
      <c r="P44" s="77">
        <v>0</v>
      </c>
      <c r="Q44" s="71">
        <v>3.05</v>
      </c>
      <c r="R44" s="71">
        <v>0</v>
      </c>
      <c r="S44" s="71"/>
      <c r="T44" s="109" t="s">
        <v>683</v>
      </c>
      <c r="U44" s="109" t="s">
        <v>685</v>
      </c>
      <c r="V44" s="110" t="s">
        <v>349</v>
      </c>
      <c r="AA44" s="148"/>
      <c r="AB44" s="148"/>
    </row>
    <row r="45" spans="2:29" ht="22.5">
      <c r="B45" s="10">
        <v>41</v>
      </c>
      <c r="C45" s="15"/>
      <c r="D45" s="21"/>
      <c r="E45" s="12" t="s">
        <v>348</v>
      </c>
      <c r="F45" s="41">
        <v>0.45</v>
      </c>
      <c r="G45" s="12" t="s">
        <v>279</v>
      </c>
      <c r="H45" s="41">
        <v>1.05</v>
      </c>
      <c r="I45" s="12" t="s">
        <v>279</v>
      </c>
      <c r="J45" s="41">
        <v>3.2</v>
      </c>
      <c r="K45" s="12" t="s">
        <v>279</v>
      </c>
      <c r="L45" s="63">
        <v>1</v>
      </c>
      <c r="M45" s="12" t="s">
        <v>281</v>
      </c>
      <c r="N45" s="71">
        <v>1.51</v>
      </c>
      <c r="O45" s="71">
        <v>1.51</v>
      </c>
      <c r="P45" s="77">
        <v>0</v>
      </c>
      <c r="Q45" s="71">
        <v>0</v>
      </c>
      <c r="R45" s="71">
        <v>0</v>
      </c>
      <c r="S45" s="71"/>
      <c r="T45" s="109" t="s">
        <v>684</v>
      </c>
      <c r="U45" s="109" t="s">
        <v>685</v>
      </c>
      <c r="V45" s="110"/>
    </row>
    <row r="46" spans="2:29" ht="22.5">
      <c r="B46" s="11">
        <v>42</v>
      </c>
      <c r="C46" s="15"/>
      <c r="D46" s="21"/>
      <c r="E46" s="12" t="s">
        <v>352</v>
      </c>
      <c r="F46" s="41">
        <v>0.45</v>
      </c>
      <c r="G46" s="12" t="s">
        <v>279</v>
      </c>
      <c r="H46" s="41">
        <v>1.05</v>
      </c>
      <c r="I46" s="12" t="s">
        <v>279</v>
      </c>
      <c r="J46" s="41">
        <v>6.7</v>
      </c>
      <c r="K46" s="12" t="s">
        <v>279</v>
      </c>
      <c r="L46" s="63">
        <v>1</v>
      </c>
      <c r="M46" s="12" t="s">
        <v>281</v>
      </c>
      <c r="N46" s="71">
        <v>3.17</v>
      </c>
      <c r="O46" s="71">
        <v>2.5499999999999998</v>
      </c>
      <c r="P46" s="77">
        <v>0</v>
      </c>
      <c r="Q46" s="71">
        <v>0.62000000000000011</v>
      </c>
      <c r="R46" s="71">
        <v>0</v>
      </c>
      <c r="S46" s="71"/>
      <c r="T46" s="109" t="s">
        <v>684</v>
      </c>
      <c r="U46" s="109" t="s">
        <v>685</v>
      </c>
      <c r="V46" s="110"/>
    </row>
    <row r="47" spans="2:29" ht="16.5" customHeight="1">
      <c r="B47" s="11">
        <v>43</v>
      </c>
      <c r="C47" s="15"/>
      <c r="D47" s="21" t="s">
        <v>306</v>
      </c>
      <c r="E47" s="31" t="s">
        <v>94</v>
      </c>
      <c r="F47" s="42"/>
      <c r="G47" s="42"/>
      <c r="H47" s="42"/>
      <c r="I47" s="42"/>
      <c r="J47" s="42"/>
      <c r="K47" s="42"/>
      <c r="L47" s="42"/>
      <c r="M47" s="12" t="s">
        <v>281</v>
      </c>
      <c r="N47" s="71">
        <v>21.24</v>
      </c>
      <c r="O47" s="71">
        <v>15.93</v>
      </c>
      <c r="P47" s="71">
        <v>0</v>
      </c>
      <c r="Q47" s="71">
        <v>5.3099999999999987</v>
      </c>
      <c r="R47" s="71">
        <v>0</v>
      </c>
      <c r="S47" s="71"/>
      <c r="T47" s="110"/>
      <c r="U47" s="110"/>
      <c r="V47" s="110" t="s">
        <v>356</v>
      </c>
    </row>
    <row r="48" spans="2:29" s="3" customFormat="1" ht="16.5" customHeight="1">
      <c r="B48" s="11">
        <v>44</v>
      </c>
      <c r="C48" s="15"/>
      <c r="D48" s="21"/>
      <c r="E48" s="12"/>
      <c r="F48" s="12"/>
      <c r="G48" s="12"/>
      <c r="H48" s="12"/>
      <c r="I48" s="12"/>
      <c r="J48" s="12"/>
      <c r="K48" s="12"/>
      <c r="L48" s="12"/>
      <c r="M48" s="12" t="s">
        <v>226</v>
      </c>
      <c r="N48" s="71">
        <v>124.99999999999997</v>
      </c>
      <c r="O48" s="71">
        <v>84.72</v>
      </c>
      <c r="P48" s="71">
        <v>0</v>
      </c>
      <c r="Q48" s="71">
        <v>40.28</v>
      </c>
      <c r="R48" s="71">
        <v>0</v>
      </c>
      <c r="S48" s="71">
        <v>0</v>
      </c>
      <c r="T48" s="111"/>
      <c r="U48" s="111"/>
      <c r="V48" s="110"/>
      <c r="Y48" s="5"/>
    </row>
    <row r="49" spans="2:29" ht="16.5" customHeight="1">
      <c r="B49" s="10">
        <v>45</v>
      </c>
      <c r="C49" s="14" t="s">
        <v>359</v>
      </c>
      <c r="D49" s="24" t="s">
        <v>47</v>
      </c>
      <c r="E49" s="32"/>
      <c r="F49" s="40">
        <v>0.5</v>
      </c>
      <c r="G49" s="32" t="s">
        <v>279</v>
      </c>
      <c r="H49" s="40">
        <v>1.76</v>
      </c>
      <c r="I49" s="32" t="s">
        <v>279</v>
      </c>
      <c r="J49" s="40">
        <v>0.73</v>
      </c>
      <c r="K49" s="32" t="s">
        <v>279</v>
      </c>
      <c r="L49" s="62">
        <v>16</v>
      </c>
      <c r="M49" s="32" t="s">
        <v>281</v>
      </c>
      <c r="N49" s="71"/>
      <c r="O49" s="71"/>
      <c r="P49" s="71"/>
      <c r="Q49" s="71"/>
      <c r="R49" s="71"/>
      <c r="S49" s="71"/>
      <c r="T49" s="112" t="s">
        <v>361</v>
      </c>
      <c r="U49" s="130"/>
      <c r="V49" s="130"/>
    </row>
    <row r="50" spans="2:29" ht="16.5" customHeight="1">
      <c r="B50" s="11">
        <v>46</v>
      </c>
      <c r="C50" s="15"/>
      <c r="D50" s="21" t="s">
        <v>362</v>
      </c>
      <c r="E50" s="12"/>
      <c r="F50" s="41">
        <v>0.5</v>
      </c>
      <c r="G50" s="12" t="s">
        <v>279</v>
      </c>
      <c r="H50" s="41">
        <v>5.25</v>
      </c>
      <c r="I50" s="12" t="s">
        <v>279</v>
      </c>
      <c r="J50" s="41">
        <v>2.1800000000000002</v>
      </c>
      <c r="K50" s="12" t="s">
        <v>279</v>
      </c>
      <c r="L50" s="63">
        <v>16</v>
      </c>
      <c r="M50" s="12" t="s">
        <v>281</v>
      </c>
      <c r="N50" s="71"/>
      <c r="O50" s="71"/>
      <c r="P50" s="71"/>
      <c r="Q50" s="71"/>
      <c r="R50" s="71"/>
      <c r="S50" s="71"/>
      <c r="T50" s="113"/>
      <c r="U50" s="110"/>
      <c r="V50" s="110"/>
      <c r="Z50" s="147"/>
      <c r="AA50" s="147"/>
      <c r="AB50" s="147"/>
      <c r="AC50" s="147"/>
    </row>
    <row r="51" spans="2:29" ht="16.5" customHeight="1">
      <c r="B51" s="11">
        <v>47</v>
      </c>
      <c r="C51" s="15"/>
      <c r="D51" s="21" t="s">
        <v>363</v>
      </c>
      <c r="E51" s="31" t="s">
        <v>617</v>
      </c>
      <c r="F51" s="42"/>
      <c r="G51" s="42"/>
      <c r="H51" s="42"/>
      <c r="I51" s="42"/>
      <c r="J51" s="42"/>
      <c r="K51" s="42"/>
      <c r="L51" s="64"/>
      <c r="M51" s="12" t="s">
        <v>281</v>
      </c>
      <c r="N51" s="71">
        <v>52.91</v>
      </c>
      <c r="O51" s="71">
        <v>44.09</v>
      </c>
      <c r="P51" s="71">
        <v>0</v>
      </c>
      <c r="Q51" s="71">
        <v>8.8199999999999932</v>
      </c>
      <c r="R51" s="71">
        <v>0</v>
      </c>
      <c r="S51" s="71"/>
      <c r="T51" s="113"/>
      <c r="U51" s="110"/>
      <c r="V51" s="110"/>
    </row>
    <row r="52" spans="2:29" ht="16.5" customHeight="1">
      <c r="B52" s="11">
        <v>48</v>
      </c>
      <c r="C52" s="15"/>
      <c r="D52" s="21" t="s">
        <v>366</v>
      </c>
      <c r="E52" s="12"/>
      <c r="F52" s="43">
        <v>91.55</v>
      </c>
      <c r="G52" s="12" t="s">
        <v>279</v>
      </c>
      <c r="H52" s="12"/>
      <c r="I52" s="12"/>
      <c r="J52" s="41">
        <v>0.65</v>
      </c>
      <c r="K52" s="12"/>
      <c r="L52" s="12"/>
      <c r="M52" s="12" t="s">
        <v>281</v>
      </c>
      <c r="N52" s="71">
        <v>59.51</v>
      </c>
      <c r="O52" s="71">
        <v>0</v>
      </c>
      <c r="P52" s="71">
        <v>49.6</v>
      </c>
      <c r="Q52" s="71">
        <v>0</v>
      </c>
      <c r="R52" s="71">
        <v>9.9099999999999966</v>
      </c>
      <c r="S52" s="71"/>
      <c r="T52" s="114"/>
      <c r="U52" s="110"/>
      <c r="V52" s="110"/>
    </row>
    <row r="53" spans="2:29" ht="16.5" customHeight="1">
      <c r="B53" s="10">
        <v>49</v>
      </c>
      <c r="C53" s="15"/>
      <c r="D53" s="21" t="s">
        <v>72</v>
      </c>
      <c r="E53" s="12" t="s">
        <v>285</v>
      </c>
      <c r="F53" s="43">
        <v>2.27</v>
      </c>
      <c r="G53" s="12" t="s">
        <v>279</v>
      </c>
      <c r="H53" s="12"/>
      <c r="I53" s="12"/>
      <c r="J53" s="41">
        <v>0.75</v>
      </c>
      <c r="K53" s="12"/>
      <c r="L53" s="63">
        <v>4</v>
      </c>
      <c r="M53" s="12" t="s">
        <v>281</v>
      </c>
      <c r="N53" s="71">
        <v>6.81</v>
      </c>
      <c r="O53" s="71">
        <v>6.81</v>
      </c>
      <c r="P53" s="71">
        <v>0</v>
      </c>
      <c r="Q53" s="71">
        <v>0</v>
      </c>
      <c r="R53" s="71">
        <v>0</v>
      </c>
      <c r="S53" s="71"/>
      <c r="T53" s="105" t="s">
        <v>686</v>
      </c>
      <c r="U53" s="110"/>
      <c r="V53" s="110" t="s">
        <v>368</v>
      </c>
    </row>
    <row r="54" spans="2:29" ht="16.5" customHeight="1">
      <c r="B54" s="11">
        <v>50</v>
      </c>
      <c r="C54" s="15"/>
      <c r="D54" s="21"/>
      <c r="E54" s="12" t="s">
        <v>291</v>
      </c>
      <c r="F54" s="41">
        <v>2.2000000000000002</v>
      </c>
      <c r="G54" s="12" t="s">
        <v>279</v>
      </c>
      <c r="H54" s="41">
        <v>2.2000000000000002</v>
      </c>
      <c r="I54" s="12" t="s">
        <v>279</v>
      </c>
      <c r="J54" s="41">
        <v>0.75</v>
      </c>
      <c r="K54" s="12" t="s">
        <v>279</v>
      </c>
      <c r="L54" s="63">
        <v>4</v>
      </c>
      <c r="M54" s="12" t="s">
        <v>281</v>
      </c>
      <c r="N54" s="71">
        <v>14.52</v>
      </c>
      <c r="O54" s="71">
        <v>14.52</v>
      </c>
      <c r="P54" s="71">
        <v>0</v>
      </c>
      <c r="Q54" s="71">
        <v>0</v>
      </c>
      <c r="R54" s="71">
        <v>0</v>
      </c>
      <c r="S54" s="71"/>
      <c r="T54" s="105" t="s">
        <v>686</v>
      </c>
      <c r="U54" s="110"/>
      <c r="V54" s="110"/>
    </row>
    <row r="55" spans="2:29" ht="16.5" customHeight="1">
      <c r="B55" s="11">
        <v>51</v>
      </c>
      <c r="C55" s="15"/>
      <c r="D55" s="21"/>
      <c r="E55" s="12" t="s">
        <v>294</v>
      </c>
      <c r="F55" s="41">
        <v>1.8</v>
      </c>
      <c r="G55" s="12" t="s">
        <v>279</v>
      </c>
      <c r="H55" s="41">
        <v>1.8</v>
      </c>
      <c r="I55" s="12" t="s">
        <v>279</v>
      </c>
      <c r="J55" s="41">
        <v>0.75</v>
      </c>
      <c r="K55" s="12" t="s">
        <v>279</v>
      </c>
      <c r="L55" s="63">
        <v>2</v>
      </c>
      <c r="M55" s="12" t="s">
        <v>281</v>
      </c>
      <c r="N55" s="71">
        <v>4.8600000000000003</v>
      </c>
      <c r="O55" s="71">
        <v>4.8600000000000003</v>
      </c>
      <c r="P55" s="71">
        <v>0</v>
      </c>
      <c r="Q55" s="71">
        <v>0</v>
      </c>
      <c r="R55" s="71">
        <v>0</v>
      </c>
      <c r="S55" s="71"/>
      <c r="T55" s="105" t="s">
        <v>596</v>
      </c>
      <c r="U55" s="110"/>
      <c r="V55" s="110"/>
    </row>
    <row r="56" spans="2:29" ht="16.5" customHeight="1">
      <c r="B56" s="11">
        <v>52</v>
      </c>
      <c r="C56" s="15"/>
      <c r="D56" s="21"/>
      <c r="E56" s="12" t="s">
        <v>128</v>
      </c>
      <c r="F56" s="43">
        <v>0.83</v>
      </c>
      <c r="G56" s="12" t="s">
        <v>279</v>
      </c>
      <c r="H56" s="12"/>
      <c r="I56" s="12"/>
      <c r="J56" s="41">
        <v>19.899999999999999</v>
      </c>
      <c r="K56" s="12"/>
      <c r="L56" s="63">
        <v>1</v>
      </c>
      <c r="M56" s="12" t="s">
        <v>281</v>
      </c>
      <c r="N56" s="71">
        <v>16.52</v>
      </c>
      <c r="O56" s="71">
        <v>0</v>
      </c>
      <c r="P56" s="71">
        <v>0</v>
      </c>
      <c r="Q56" s="71">
        <v>16.52</v>
      </c>
      <c r="R56" s="71">
        <v>0</v>
      </c>
      <c r="S56" s="71"/>
      <c r="T56" s="105" t="s">
        <v>687</v>
      </c>
      <c r="U56" s="110"/>
      <c r="V56" s="110"/>
    </row>
    <row r="57" spans="2:29" ht="16.5" customHeight="1">
      <c r="B57" s="10">
        <v>53</v>
      </c>
      <c r="C57" s="16"/>
      <c r="D57" s="25"/>
      <c r="E57" s="33" t="s">
        <v>370</v>
      </c>
      <c r="F57" s="44">
        <v>0.9</v>
      </c>
      <c r="G57" s="33" t="s">
        <v>279</v>
      </c>
      <c r="H57" s="44">
        <v>0.9</v>
      </c>
      <c r="I57" s="33" t="s">
        <v>279</v>
      </c>
      <c r="J57" s="44">
        <v>0.75</v>
      </c>
      <c r="K57" s="33" t="s">
        <v>279</v>
      </c>
      <c r="L57" s="65">
        <v>4</v>
      </c>
      <c r="M57" s="33" t="s">
        <v>281</v>
      </c>
      <c r="N57" s="71">
        <v>2.4300000000000002</v>
      </c>
      <c r="O57" s="71">
        <v>1.62</v>
      </c>
      <c r="P57" s="71">
        <v>0</v>
      </c>
      <c r="Q57" s="71">
        <v>0.81</v>
      </c>
      <c r="R57" s="71">
        <v>0</v>
      </c>
      <c r="S57" s="98"/>
      <c r="T57" s="115" t="s">
        <v>686</v>
      </c>
      <c r="U57" s="131"/>
      <c r="V57" s="131" t="s">
        <v>374</v>
      </c>
    </row>
    <row r="58" spans="2:29" s="3" customFormat="1" ht="16.5" customHeight="1">
      <c r="B58" s="11">
        <v>54</v>
      </c>
      <c r="C58" s="15"/>
      <c r="D58" s="21"/>
      <c r="E58" s="12"/>
      <c r="F58" s="12"/>
      <c r="G58" s="12"/>
      <c r="H58" s="12"/>
      <c r="I58" s="12"/>
      <c r="J58" s="12"/>
      <c r="K58" s="12"/>
      <c r="L58" s="12"/>
      <c r="M58" s="71" t="s">
        <v>226</v>
      </c>
      <c r="N58" s="71">
        <v>157.56000000000003</v>
      </c>
      <c r="O58" s="71">
        <v>71.900000000000006</v>
      </c>
      <c r="P58" s="71">
        <v>49.6</v>
      </c>
      <c r="Q58" s="71">
        <v>26.149999999999991</v>
      </c>
      <c r="R58" s="71">
        <v>9.9099999999999966</v>
      </c>
      <c r="S58" s="89">
        <v>0</v>
      </c>
      <c r="T58" s="111"/>
      <c r="U58" s="110"/>
      <c r="V58" s="110"/>
      <c r="Y58" s="5"/>
    </row>
    <row r="59" spans="2:29" ht="15.75" customHeight="1">
      <c r="B59" s="11">
        <v>55</v>
      </c>
      <c r="C59" s="17"/>
      <c r="D59" s="21"/>
      <c r="E59" s="12"/>
      <c r="F59" s="12"/>
      <c r="G59" s="12"/>
      <c r="H59" s="12"/>
      <c r="I59" s="12"/>
      <c r="J59" s="12"/>
      <c r="K59" s="12"/>
      <c r="L59" s="12"/>
      <c r="M59" s="12"/>
      <c r="N59" s="71"/>
      <c r="O59" s="71">
        <v>27.81</v>
      </c>
      <c r="P59" s="71"/>
      <c r="Q59" s="71"/>
      <c r="R59" s="71"/>
      <c r="S59" s="71"/>
      <c r="T59" s="111"/>
      <c r="U59" s="111"/>
      <c r="V59" s="110"/>
    </row>
    <row r="60" spans="2:29" ht="15.75" customHeight="1">
      <c r="B60" s="7" t="s">
        <v>254</v>
      </c>
      <c r="C60" s="18" t="s">
        <v>256</v>
      </c>
      <c r="D60" s="18" t="s">
        <v>260</v>
      </c>
      <c r="E60" s="11"/>
      <c r="F60" s="45" t="s">
        <v>756</v>
      </c>
      <c r="G60" s="56"/>
      <c r="H60" s="56"/>
      <c r="I60" s="56"/>
      <c r="J60" s="56"/>
      <c r="K60" s="56"/>
      <c r="L60" s="56"/>
      <c r="M60" s="72"/>
      <c r="N60" s="78" t="s">
        <v>262</v>
      </c>
      <c r="O60" s="87"/>
      <c r="P60" s="87"/>
      <c r="Q60" s="87"/>
      <c r="R60" s="87"/>
      <c r="S60" s="91"/>
      <c r="T60" s="116" t="s">
        <v>161</v>
      </c>
      <c r="U60" s="132"/>
      <c r="V60" s="131" t="s">
        <v>120</v>
      </c>
    </row>
    <row r="61" spans="2:29" ht="15.75" customHeight="1">
      <c r="B61" s="8"/>
      <c r="C61" s="19"/>
      <c r="D61" s="19"/>
      <c r="E61" s="11"/>
      <c r="F61" s="45"/>
      <c r="G61" s="56"/>
      <c r="H61" s="56"/>
      <c r="I61" s="56"/>
      <c r="J61" s="56"/>
      <c r="K61" s="56"/>
      <c r="L61" s="56"/>
      <c r="M61" s="72"/>
      <c r="N61" s="45"/>
      <c r="O61" s="85" t="s">
        <v>263</v>
      </c>
      <c r="P61" s="91"/>
      <c r="Q61" s="85" t="s">
        <v>266</v>
      </c>
      <c r="R61" s="91"/>
      <c r="S61" s="99" t="s">
        <v>271</v>
      </c>
      <c r="T61" s="116"/>
      <c r="U61" s="132"/>
      <c r="V61" s="138"/>
    </row>
    <row r="62" spans="2:29" ht="15.75" customHeight="1">
      <c r="B62" s="9"/>
      <c r="C62" s="20"/>
      <c r="D62" s="20"/>
      <c r="E62" s="34"/>
      <c r="F62" s="46"/>
      <c r="G62" s="46"/>
      <c r="H62" s="34" t="s">
        <v>62</v>
      </c>
      <c r="I62" s="46"/>
      <c r="J62" s="34" t="s">
        <v>757</v>
      </c>
      <c r="K62" s="46"/>
      <c r="L62" s="34" t="s">
        <v>758</v>
      </c>
      <c r="M62" s="46"/>
      <c r="N62" s="79"/>
      <c r="O62" s="88" t="s">
        <v>273</v>
      </c>
      <c r="P62" s="88" t="s">
        <v>275</v>
      </c>
      <c r="Q62" s="88" t="s">
        <v>273</v>
      </c>
      <c r="R62" s="88" t="s">
        <v>275</v>
      </c>
      <c r="S62" s="88"/>
      <c r="T62" s="117"/>
      <c r="U62" s="133"/>
      <c r="V62" s="139"/>
    </row>
    <row r="63" spans="2:29" ht="24" customHeight="1">
      <c r="B63" s="11">
        <v>56</v>
      </c>
      <c r="C63" s="15" t="s">
        <v>377</v>
      </c>
      <c r="D63" s="21" t="s">
        <v>284</v>
      </c>
      <c r="E63" s="32" t="s">
        <v>381</v>
      </c>
      <c r="F63" s="40">
        <v>1</v>
      </c>
      <c r="G63" s="32" t="s">
        <v>279</v>
      </c>
      <c r="H63" s="40">
        <v>1</v>
      </c>
      <c r="I63" s="32" t="s">
        <v>279</v>
      </c>
      <c r="J63" s="40">
        <v>0.8</v>
      </c>
      <c r="K63" s="32" t="s">
        <v>279</v>
      </c>
      <c r="L63" s="62">
        <v>11</v>
      </c>
      <c r="M63" s="32" t="s">
        <v>281</v>
      </c>
      <c r="N63" s="76">
        <v>8.8000000000000007</v>
      </c>
      <c r="O63" s="76">
        <v>5.92</v>
      </c>
      <c r="P63" s="76">
        <v>0</v>
      </c>
      <c r="Q63" s="76">
        <v>2.8800000000000008</v>
      </c>
      <c r="R63" s="76">
        <v>0</v>
      </c>
      <c r="S63" s="76"/>
      <c r="T63" s="118" t="s">
        <v>691</v>
      </c>
      <c r="U63" s="118" t="s">
        <v>701</v>
      </c>
      <c r="V63" s="105" t="s">
        <v>738</v>
      </c>
      <c r="X63" s="145"/>
      <c r="Y63" s="146"/>
      <c r="Z63" s="146"/>
    </row>
    <row r="64" spans="2:29" ht="24" customHeight="1">
      <c r="B64" s="11">
        <v>57</v>
      </c>
      <c r="C64" s="15"/>
      <c r="D64" s="21"/>
      <c r="E64" s="12" t="s">
        <v>382</v>
      </c>
      <c r="F64" s="41">
        <v>2</v>
      </c>
      <c r="G64" s="12" t="s">
        <v>279</v>
      </c>
      <c r="H64" s="41">
        <v>1</v>
      </c>
      <c r="I64" s="12" t="s">
        <v>279</v>
      </c>
      <c r="J64" s="41">
        <v>0.85</v>
      </c>
      <c r="K64" s="12" t="s">
        <v>279</v>
      </c>
      <c r="L64" s="63">
        <v>5</v>
      </c>
      <c r="M64" s="12" t="s">
        <v>281</v>
      </c>
      <c r="N64" s="71">
        <v>8.5</v>
      </c>
      <c r="O64" s="71">
        <v>3.4</v>
      </c>
      <c r="P64" s="71">
        <v>0</v>
      </c>
      <c r="Q64" s="71">
        <v>5.0999999999999996</v>
      </c>
      <c r="R64" s="71">
        <v>0</v>
      </c>
      <c r="S64" s="71"/>
      <c r="T64" s="105" t="s">
        <v>692</v>
      </c>
      <c r="U64" s="105" t="s">
        <v>702</v>
      </c>
      <c r="V64" s="105" t="s">
        <v>740</v>
      </c>
      <c r="X64" s="145"/>
      <c r="Y64" s="146"/>
      <c r="Z64" s="146"/>
    </row>
    <row r="65" spans="2:25" ht="51" customHeight="1">
      <c r="B65" s="11">
        <v>58</v>
      </c>
      <c r="C65" s="15"/>
      <c r="D65" s="21"/>
      <c r="E65" s="12" t="s">
        <v>384</v>
      </c>
      <c r="F65" s="43">
        <v>2.78</v>
      </c>
      <c r="G65" s="12"/>
      <c r="H65" s="12"/>
      <c r="I65" s="12" t="s">
        <v>279</v>
      </c>
      <c r="J65" s="41">
        <v>0.85</v>
      </c>
      <c r="K65" s="12" t="s">
        <v>279</v>
      </c>
      <c r="L65" s="63">
        <v>2</v>
      </c>
      <c r="M65" s="12" t="s">
        <v>281</v>
      </c>
      <c r="N65" s="71">
        <v>4.7300000000000004</v>
      </c>
      <c r="O65" s="71">
        <v>2</v>
      </c>
      <c r="P65" s="71">
        <v>0</v>
      </c>
      <c r="Q65" s="71">
        <v>2.7300000000000004</v>
      </c>
      <c r="R65" s="71">
        <v>0</v>
      </c>
      <c r="S65" s="71"/>
      <c r="T65" s="105" t="s">
        <v>693</v>
      </c>
      <c r="U65" s="105" t="s">
        <v>703</v>
      </c>
      <c r="V65" s="105" t="s">
        <v>470</v>
      </c>
    </row>
    <row r="66" spans="2:25" ht="48.75" customHeight="1">
      <c r="B66" s="11">
        <v>59</v>
      </c>
      <c r="C66" s="15"/>
      <c r="D66" s="21"/>
      <c r="E66" s="12" t="s">
        <v>387</v>
      </c>
      <c r="F66" s="43">
        <v>3.72</v>
      </c>
      <c r="G66" s="12"/>
      <c r="H66" s="12"/>
      <c r="I66" s="12" t="s">
        <v>279</v>
      </c>
      <c r="J66" s="41">
        <v>0.85</v>
      </c>
      <c r="K66" s="12" t="s">
        <v>279</v>
      </c>
      <c r="L66" s="63">
        <v>2</v>
      </c>
      <c r="M66" s="12" t="s">
        <v>281</v>
      </c>
      <c r="N66" s="71">
        <v>6.32</v>
      </c>
      <c r="O66" s="71">
        <v>4.74</v>
      </c>
      <c r="P66" s="71">
        <v>0</v>
      </c>
      <c r="Q66" s="71">
        <v>1.58</v>
      </c>
      <c r="R66" s="71">
        <v>0</v>
      </c>
      <c r="S66" s="71"/>
      <c r="T66" s="105" t="s">
        <v>694</v>
      </c>
      <c r="U66" s="105" t="s">
        <v>90</v>
      </c>
      <c r="V66" s="105" t="s">
        <v>741</v>
      </c>
    </row>
    <row r="67" spans="2:25" ht="45">
      <c r="B67" s="11">
        <v>60</v>
      </c>
      <c r="C67" s="15"/>
      <c r="D67" s="21"/>
      <c r="E67" s="12" t="s">
        <v>355</v>
      </c>
      <c r="F67" s="41">
        <v>2</v>
      </c>
      <c r="G67" s="12" t="s">
        <v>279</v>
      </c>
      <c r="H67" s="41">
        <v>2</v>
      </c>
      <c r="I67" s="12" t="s">
        <v>279</v>
      </c>
      <c r="J67" s="41">
        <v>0.85</v>
      </c>
      <c r="K67" s="12" t="s">
        <v>279</v>
      </c>
      <c r="L67" s="63">
        <v>2</v>
      </c>
      <c r="M67" s="12" t="s">
        <v>281</v>
      </c>
      <c r="N67" s="71">
        <v>6.8</v>
      </c>
      <c r="O67" s="71">
        <v>5.0999999999999996</v>
      </c>
      <c r="P67" s="71">
        <v>0</v>
      </c>
      <c r="Q67" s="71">
        <v>1.7000000000000002</v>
      </c>
      <c r="R67" s="71">
        <v>0</v>
      </c>
      <c r="S67" s="71"/>
      <c r="T67" s="105" t="s">
        <v>694</v>
      </c>
      <c r="U67" s="105" t="s">
        <v>90</v>
      </c>
      <c r="V67" s="105" t="s">
        <v>742</v>
      </c>
    </row>
    <row r="68" spans="2:25" s="3" customFormat="1" ht="22.5">
      <c r="B68" s="11">
        <v>61</v>
      </c>
      <c r="C68" s="15"/>
      <c r="D68" s="21" t="s">
        <v>389</v>
      </c>
      <c r="E68" s="12"/>
      <c r="F68" s="41">
        <v>2.15</v>
      </c>
      <c r="G68" s="12" t="s">
        <v>279</v>
      </c>
      <c r="H68" s="41">
        <v>3.69</v>
      </c>
      <c r="I68" s="12" t="s">
        <v>279</v>
      </c>
      <c r="J68" s="41">
        <v>0.55000000000000004</v>
      </c>
      <c r="K68" s="12" t="s">
        <v>279</v>
      </c>
      <c r="L68" s="63">
        <v>1</v>
      </c>
      <c r="M68" s="12" t="s">
        <v>281</v>
      </c>
      <c r="N68" s="71">
        <v>4.3600000000000003</v>
      </c>
      <c r="O68" s="71">
        <v>4.3600000000000003</v>
      </c>
      <c r="P68" s="71">
        <v>0</v>
      </c>
      <c r="Q68" s="71">
        <v>0</v>
      </c>
      <c r="R68" s="71">
        <v>0</v>
      </c>
      <c r="S68" s="71"/>
      <c r="T68" s="105" t="s">
        <v>699</v>
      </c>
      <c r="U68" s="105" t="s">
        <v>145</v>
      </c>
      <c r="V68" s="104" t="s">
        <v>391</v>
      </c>
      <c r="Y68" s="5"/>
    </row>
    <row r="69" spans="2:25" ht="22.5">
      <c r="B69" s="11">
        <v>62</v>
      </c>
      <c r="C69" s="15"/>
      <c r="D69" s="21" t="s">
        <v>119</v>
      </c>
      <c r="E69" s="12" t="s">
        <v>395</v>
      </c>
      <c r="F69" s="41">
        <v>0.35</v>
      </c>
      <c r="G69" s="12" t="s">
        <v>279</v>
      </c>
      <c r="H69" s="41">
        <v>0.85</v>
      </c>
      <c r="I69" s="12" t="s">
        <v>279</v>
      </c>
      <c r="J69" s="41">
        <v>5.2</v>
      </c>
      <c r="K69" s="12" t="s">
        <v>279</v>
      </c>
      <c r="L69" s="63">
        <v>2</v>
      </c>
      <c r="M69" s="12" t="s">
        <v>281</v>
      </c>
      <c r="N69" s="71">
        <v>3.09</v>
      </c>
      <c r="O69" s="71">
        <v>1.55</v>
      </c>
      <c r="P69" s="71">
        <v>0</v>
      </c>
      <c r="Q69" s="71">
        <v>1.5399999999999998</v>
      </c>
      <c r="R69" s="71">
        <v>0</v>
      </c>
      <c r="S69" s="71"/>
      <c r="T69" s="105" t="s">
        <v>90</v>
      </c>
      <c r="U69" s="105" t="s">
        <v>710</v>
      </c>
      <c r="V69" s="105" t="s">
        <v>397</v>
      </c>
    </row>
    <row r="70" spans="2:25" ht="22.5">
      <c r="B70" s="11">
        <v>63</v>
      </c>
      <c r="C70" s="15"/>
      <c r="D70" s="21"/>
      <c r="E70" s="12" t="s">
        <v>398</v>
      </c>
      <c r="F70" s="41">
        <v>0.35</v>
      </c>
      <c r="G70" s="12" t="s">
        <v>279</v>
      </c>
      <c r="H70" s="41">
        <v>0.75</v>
      </c>
      <c r="I70" s="12" t="s">
        <v>279</v>
      </c>
      <c r="J70" s="41">
        <v>3.9</v>
      </c>
      <c r="K70" s="12" t="s">
        <v>279</v>
      </c>
      <c r="L70" s="63">
        <v>2</v>
      </c>
      <c r="M70" s="12" t="s">
        <v>281</v>
      </c>
      <c r="N70" s="71">
        <v>2.0499999999999998</v>
      </c>
      <c r="O70" s="71">
        <v>1.03</v>
      </c>
      <c r="P70" s="71">
        <v>0</v>
      </c>
      <c r="Q70" s="71">
        <v>1.0199999999999998</v>
      </c>
      <c r="R70" s="71">
        <v>0</v>
      </c>
      <c r="S70" s="71"/>
      <c r="T70" s="105" t="s">
        <v>90</v>
      </c>
      <c r="U70" s="105" t="s">
        <v>710</v>
      </c>
      <c r="V70" s="105" t="s">
        <v>400</v>
      </c>
    </row>
    <row r="71" spans="2:25" ht="22.5">
      <c r="B71" s="11">
        <v>64</v>
      </c>
      <c r="C71" s="15"/>
      <c r="D71" s="21"/>
      <c r="E71" s="12" t="s">
        <v>402</v>
      </c>
      <c r="F71" s="41">
        <v>0.35</v>
      </c>
      <c r="G71" s="12" t="s">
        <v>279</v>
      </c>
      <c r="H71" s="41">
        <v>0.75</v>
      </c>
      <c r="I71" s="12" t="s">
        <v>279</v>
      </c>
      <c r="J71" s="41">
        <v>3.9</v>
      </c>
      <c r="K71" s="12" t="s">
        <v>279</v>
      </c>
      <c r="L71" s="63">
        <v>2</v>
      </c>
      <c r="M71" s="12" t="s">
        <v>281</v>
      </c>
      <c r="N71" s="71">
        <v>2.0499999999999998</v>
      </c>
      <c r="O71" s="71">
        <v>1.03</v>
      </c>
      <c r="P71" s="71">
        <v>0</v>
      </c>
      <c r="Q71" s="71">
        <v>1.0199999999999998</v>
      </c>
      <c r="R71" s="71">
        <v>0</v>
      </c>
      <c r="S71" s="71"/>
      <c r="T71" s="105" t="s">
        <v>90</v>
      </c>
      <c r="U71" s="105" t="s">
        <v>710</v>
      </c>
      <c r="V71" s="105" t="s">
        <v>400</v>
      </c>
    </row>
    <row r="72" spans="2:25" ht="22.5">
      <c r="B72" s="11">
        <v>65</v>
      </c>
      <c r="C72" s="15"/>
      <c r="D72" s="21"/>
      <c r="E72" s="12" t="s">
        <v>404</v>
      </c>
      <c r="F72" s="41">
        <v>0.35</v>
      </c>
      <c r="G72" s="12" t="s">
        <v>279</v>
      </c>
      <c r="H72" s="41">
        <v>0.85</v>
      </c>
      <c r="I72" s="12" t="s">
        <v>279</v>
      </c>
      <c r="J72" s="41">
        <v>5.2</v>
      </c>
      <c r="K72" s="12" t="s">
        <v>279</v>
      </c>
      <c r="L72" s="63">
        <v>1</v>
      </c>
      <c r="M72" s="12" t="s">
        <v>281</v>
      </c>
      <c r="N72" s="71">
        <v>1.55</v>
      </c>
      <c r="O72" s="71">
        <v>1.03</v>
      </c>
      <c r="P72" s="71">
        <v>0</v>
      </c>
      <c r="Q72" s="71">
        <v>0.52</v>
      </c>
      <c r="R72" s="71">
        <v>0</v>
      </c>
      <c r="S72" s="71"/>
      <c r="T72" s="105" t="s">
        <v>145</v>
      </c>
      <c r="U72" s="105" t="s">
        <v>710</v>
      </c>
      <c r="V72" s="105" t="s">
        <v>406</v>
      </c>
    </row>
    <row r="73" spans="2:25" ht="22.5">
      <c r="B73" s="11">
        <v>66</v>
      </c>
      <c r="C73" s="15"/>
      <c r="D73" s="21"/>
      <c r="E73" s="12" t="s">
        <v>407</v>
      </c>
      <c r="F73" s="41">
        <v>0.35</v>
      </c>
      <c r="G73" s="12" t="s">
        <v>279</v>
      </c>
      <c r="H73" s="41">
        <v>0.85</v>
      </c>
      <c r="I73" s="12" t="s">
        <v>279</v>
      </c>
      <c r="J73" s="41">
        <v>5.2</v>
      </c>
      <c r="K73" s="12" t="s">
        <v>279</v>
      </c>
      <c r="L73" s="63">
        <v>1</v>
      </c>
      <c r="M73" s="12" t="s">
        <v>281</v>
      </c>
      <c r="N73" s="71">
        <v>1.55</v>
      </c>
      <c r="O73" s="71">
        <v>1.55</v>
      </c>
      <c r="P73" s="71">
        <v>0</v>
      </c>
      <c r="Q73" s="71">
        <v>0</v>
      </c>
      <c r="R73" s="71">
        <v>0</v>
      </c>
      <c r="S73" s="71"/>
      <c r="T73" s="105" t="s">
        <v>145</v>
      </c>
      <c r="U73" s="105" t="s">
        <v>710</v>
      </c>
      <c r="V73" s="105" t="s">
        <v>408</v>
      </c>
    </row>
    <row r="74" spans="2:25" ht="22.5">
      <c r="B74" s="11">
        <v>67</v>
      </c>
      <c r="C74" s="15"/>
      <c r="D74" s="21"/>
      <c r="E74" s="12" t="s">
        <v>409</v>
      </c>
      <c r="F74" s="41">
        <v>0.35</v>
      </c>
      <c r="G74" s="12" t="s">
        <v>279</v>
      </c>
      <c r="H74" s="41">
        <v>0.75</v>
      </c>
      <c r="I74" s="12" t="s">
        <v>279</v>
      </c>
      <c r="J74" s="41">
        <v>3.9</v>
      </c>
      <c r="K74" s="12" t="s">
        <v>279</v>
      </c>
      <c r="L74" s="63">
        <v>2</v>
      </c>
      <c r="M74" s="12" t="s">
        <v>281</v>
      </c>
      <c r="N74" s="71">
        <v>2.0499999999999998</v>
      </c>
      <c r="O74" s="71">
        <v>1.03</v>
      </c>
      <c r="P74" s="71">
        <v>0</v>
      </c>
      <c r="Q74" s="71">
        <v>1.0199999999999998</v>
      </c>
      <c r="R74" s="71">
        <v>0</v>
      </c>
      <c r="S74" s="71"/>
      <c r="T74" s="105" t="s">
        <v>90</v>
      </c>
      <c r="U74" s="105" t="s">
        <v>710</v>
      </c>
      <c r="V74" s="105" t="s">
        <v>411</v>
      </c>
    </row>
    <row r="75" spans="2:25" ht="22.5">
      <c r="B75" s="11">
        <v>68</v>
      </c>
      <c r="C75" s="15"/>
      <c r="D75" s="21"/>
      <c r="E75" s="12" t="s">
        <v>412</v>
      </c>
      <c r="F75" s="41">
        <v>0.35</v>
      </c>
      <c r="G75" s="12" t="s">
        <v>279</v>
      </c>
      <c r="H75" s="41">
        <v>0.75</v>
      </c>
      <c r="I75" s="12" t="s">
        <v>279</v>
      </c>
      <c r="J75" s="41">
        <v>3.9</v>
      </c>
      <c r="K75" s="12" t="s">
        <v>279</v>
      </c>
      <c r="L75" s="63">
        <v>2</v>
      </c>
      <c r="M75" s="12" t="s">
        <v>281</v>
      </c>
      <c r="N75" s="71">
        <v>2.0499999999999998</v>
      </c>
      <c r="O75" s="71">
        <v>2.0499999999999998</v>
      </c>
      <c r="P75" s="71">
        <v>0</v>
      </c>
      <c r="Q75" s="71">
        <v>0</v>
      </c>
      <c r="R75" s="71">
        <v>0</v>
      </c>
      <c r="S75" s="71"/>
      <c r="T75" s="105" t="s">
        <v>90</v>
      </c>
      <c r="U75" s="105" t="s">
        <v>710</v>
      </c>
      <c r="V75" s="105" t="s">
        <v>396</v>
      </c>
    </row>
    <row r="76" spans="2:25" ht="22.5">
      <c r="B76" s="11">
        <v>69</v>
      </c>
      <c r="C76" s="15"/>
      <c r="D76" s="21"/>
      <c r="E76" s="12" t="s">
        <v>413</v>
      </c>
      <c r="F76" s="41">
        <v>0.3</v>
      </c>
      <c r="G76" s="12" t="s">
        <v>279</v>
      </c>
      <c r="H76" s="41">
        <v>0.75</v>
      </c>
      <c r="I76" s="12" t="s">
        <v>279</v>
      </c>
      <c r="J76" s="41">
        <v>6</v>
      </c>
      <c r="K76" s="12" t="s">
        <v>279</v>
      </c>
      <c r="L76" s="63">
        <v>1</v>
      </c>
      <c r="M76" s="12" t="s">
        <v>281</v>
      </c>
      <c r="N76" s="71">
        <v>1.35</v>
      </c>
      <c r="O76" s="71">
        <v>1.35</v>
      </c>
      <c r="P76" s="71">
        <v>0</v>
      </c>
      <c r="Q76" s="71">
        <v>0</v>
      </c>
      <c r="R76" s="71">
        <v>0</v>
      </c>
      <c r="S76" s="71"/>
      <c r="T76" s="105" t="s">
        <v>145</v>
      </c>
      <c r="U76" s="105" t="s">
        <v>710</v>
      </c>
      <c r="V76" s="105" t="s">
        <v>415</v>
      </c>
    </row>
    <row r="77" spans="2:25" ht="22.5">
      <c r="B77" s="11">
        <v>70</v>
      </c>
      <c r="C77" s="15"/>
      <c r="D77" s="21" t="s">
        <v>306</v>
      </c>
      <c r="E77" s="12"/>
      <c r="F77" s="31" t="s">
        <v>418</v>
      </c>
      <c r="G77" s="42"/>
      <c r="H77" s="42"/>
      <c r="I77" s="42"/>
      <c r="J77" s="42"/>
      <c r="K77" s="42"/>
      <c r="L77" s="64"/>
      <c r="M77" s="12" t="s">
        <v>281</v>
      </c>
      <c r="N77" s="71">
        <v>10.62</v>
      </c>
      <c r="O77" s="71">
        <v>8</v>
      </c>
      <c r="P77" s="71">
        <v>0</v>
      </c>
      <c r="Q77" s="71">
        <v>2.6199999999999992</v>
      </c>
      <c r="R77" s="71">
        <v>0</v>
      </c>
      <c r="S77" s="71"/>
      <c r="T77" s="105" t="s">
        <v>145</v>
      </c>
      <c r="U77" s="104"/>
      <c r="V77" s="104" t="s">
        <v>365</v>
      </c>
    </row>
    <row r="78" spans="2:25" ht="22.5">
      <c r="B78" s="11">
        <v>71</v>
      </c>
      <c r="C78" s="15"/>
      <c r="D78" s="21" t="s">
        <v>420</v>
      </c>
      <c r="E78" s="12"/>
      <c r="F78" s="31" t="s">
        <v>65</v>
      </c>
      <c r="G78" s="42"/>
      <c r="H78" s="42"/>
      <c r="I78" s="42"/>
      <c r="J78" s="42"/>
      <c r="K78" s="42"/>
      <c r="L78" s="64"/>
      <c r="M78" s="12" t="s">
        <v>281</v>
      </c>
      <c r="N78" s="71">
        <v>1.33</v>
      </c>
      <c r="O78" s="71">
        <v>0</v>
      </c>
      <c r="P78" s="71">
        <v>0</v>
      </c>
      <c r="Q78" s="71">
        <v>1.33</v>
      </c>
      <c r="R78" s="71">
        <v>0</v>
      </c>
      <c r="S78" s="71"/>
      <c r="T78" s="105" t="s">
        <v>386</v>
      </c>
      <c r="U78" s="104"/>
      <c r="V78" s="104"/>
    </row>
    <row r="79" spans="2:25" ht="16.5" customHeight="1">
      <c r="B79" s="11">
        <v>72</v>
      </c>
      <c r="C79" s="15"/>
      <c r="D79" s="21"/>
      <c r="E79" s="12"/>
      <c r="F79" s="31" t="s">
        <v>24</v>
      </c>
      <c r="G79" s="42"/>
      <c r="H79" s="42"/>
      <c r="I79" s="42"/>
      <c r="J79" s="42"/>
      <c r="K79" s="42"/>
      <c r="L79" s="64"/>
      <c r="M79" s="12" t="s">
        <v>281</v>
      </c>
      <c r="N79" s="71">
        <v>0.77</v>
      </c>
      <c r="O79" s="71">
        <v>0</v>
      </c>
      <c r="P79" s="71">
        <v>0</v>
      </c>
      <c r="Q79" s="71">
        <v>0.77</v>
      </c>
      <c r="R79" s="71">
        <v>0</v>
      </c>
      <c r="S79" s="71"/>
      <c r="T79" s="105"/>
      <c r="U79" s="104"/>
      <c r="V79" s="104"/>
    </row>
    <row r="80" spans="2:25" ht="16.5" customHeight="1">
      <c r="B80" s="11">
        <v>73</v>
      </c>
      <c r="C80" s="15"/>
      <c r="D80" s="21"/>
      <c r="E80" s="12"/>
      <c r="F80" s="31" t="s">
        <v>421</v>
      </c>
      <c r="G80" s="42"/>
      <c r="H80" s="42"/>
      <c r="I80" s="42"/>
      <c r="J80" s="42"/>
      <c r="K80" s="42"/>
      <c r="L80" s="64"/>
      <c r="M80" s="12" t="s">
        <v>281</v>
      </c>
      <c r="N80" s="71">
        <v>0.8</v>
      </c>
      <c r="O80" s="71">
        <v>0</v>
      </c>
      <c r="P80" s="71">
        <v>0</v>
      </c>
      <c r="Q80" s="71">
        <v>0.8</v>
      </c>
      <c r="R80" s="71">
        <v>0</v>
      </c>
      <c r="S80" s="71"/>
      <c r="T80" s="105"/>
      <c r="U80" s="104"/>
      <c r="V80" s="104"/>
    </row>
    <row r="81" spans="2:26" ht="16.5" customHeight="1">
      <c r="B81" s="11">
        <v>74</v>
      </c>
      <c r="C81" s="15"/>
      <c r="D81" s="21"/>
      <c r="E81" s="12"/>
      <c r="F81" s="31" t="s">
        <v>423</v>
      </c>
      <c r="G81" s="42"/>
      <c r="H81" s="42"/>
      <c r="I81" s="42"/>
      <c r="J81" s="42"/>
      <c r="K81" s="42"/>
      <c r="L81" s="64"/>
      <c r="M81" s="12" t="s">
        <v>281</v>
      </c>
      <c r="N81" s="71">
        <v>0.33</v>
      </c>
      <c r="O81" s="71">
        <v>0</v>
      </c>
      <c r="P81" s="71">
        <v>0</v>
      </c>
      <c r="Q81" s="71">
        <v>0.33</v>
      </c>
      <c r="R81" s="71">
        <v>0</v>
      </c>
      <c r="S81" s="71"/>
      <c r="T81" s="105"/>
      <c r="U81" s="104"/>
      <c r="V81" s="104"/>
    </row>
    <row r="82" spans="2:26" ht="16.5" customHeight="1">
      <c r="B82" s="11">
        <v>75</v>
      </c>
      <c r="C82" s="15"/>
      <c r="D82" s="21"/>
      <c r="E82" s="12"/>
      <c r="F82" s="31" t="s">
        <v>425</v>
      </c>
      <c r="G82" s="42"/>
      <c r="H82" s="42"/>
      <c r="I82" s="42"/>
      <c r="J82" s="42"/>
      <c r="K82" s="42"/>
      <c r="L82" s="64"/>
      <c r="M82" s="12" t="s">
        <v>281</v>
      </c>
      <c r="N82" s="71">
        <v>2.23</v>
      </c>
      <c r="O82" s="71">
        <v>0</v>
      </c>
      <c r="P82" s="71">
        <v>0</v>
      </c>
      <c r="Q82" s="71">
        <v>2.23</v>
      </c>
      <c r="R82" s="71">
        <v>0</v>
      </c>
      <c r="S82" s="71"/>
      <c r="T82" s="105"/>
      <c r="U82" s="104"/>
      <c r="V82" s="104"/>
    </row>
    <row r="83" spans="2:26" ht="16.5" customHeight="1">
      <c r="B83" s="11">
        <v>76</v>
      </c>
      <c r="C83" s="15"/>
      <c r="D83" s="21"/>
      <c r="E83" s="12"/>
      <c r="F83" s="31" t="s">
        <v>426</v>
      </c>
      <c r="G83" s="42"/>
      <c r="H83" s="42"/>
      <c r="I83" s="42"/>
      <c r="J83" s="42"/>
      <c r="K83" s="42"/>
      <c r="L83" s="64"/>
      <c r="M83" s="12" t="s">
        <v>281</v>
      </c>
      <c r="N83" s="71">
        <v>0.9</v>
      </c>
      <c r="O83" s="71">
        <v>0</v>
      </c>
      <c r="P83" s="71">
        <v>0</v>
      </c>
      <c r="Q83" s="71">
        <v>0.9</v>
      </c>
      <c r="R83" s="71">
        <v>0</v>
      </c>
      <c r="S83" s="71"/>
      <c r="T83" s="105"/>
      <c r="U83" s="104"/>
      <c r="V83" s="104"/>
    </row>
    <row r="84" spans="2:26" ht="16.5" customHeight="1">
      <c r="B84" s="11">
        <v>77</v>
      </c>
      <c r="C84" s="15"/>
      <c r="D84" s="21"/>
      <c r="E84" s="12"/>
      <c r="F84" s="31" t="s">
        <v>385</v>
      </c>
      <c r="G84" s="42"/>
      <c r="H84" s="42"/>
      <c r="I84" s="42"/>
      <c r="J84" s="42"/>
      <c r="K84" s="42"/>
      <c r="L84" s="64"/>
      <c r="M84" s="12" t="s">
        <v>281</v>
      </c>
      <c r="N84" s="71">
        <v>0.73</v>
      </c>
      <c r="O84" s="71">
        <v>0</v>
      </c>
      <c r="P84" s="71">
        <v>0</v>
      </c>
      <c r="Q84" s="71">
        <v>0.73</v>
      </c>
      <c r="R84" s="71">
        <v>0</v>
      </c>
      <c r="S84" s="71"/>
      <c r="T84" s="104"/>
      <c r="U84" s="104"/>
      <c r="V84" s="104"/>
    </row>
    <row r="85" spans="2:26" ht="16.5" customHeight="1">
      <c r="B85" s="11">
        <v>78</v>
      </c>
      <c r="C85" s="15"/>
      <c r="D85" s="21"/>
      <c r="E85" s="12"/>
      <c r="F85" s="31" t="s">
        <v>429</v>
      </c>
      <c r="G85" s="42"/>
      <c r="H85" s="42"/>
      <c r="I85" s="42"/>
      <c r="J85" s="42"/>
      <c r="K85" s="42"/>
      <c r="L85" s="64"/>
      <c r="M85" s="12" t="s">
        <v>281</v>
      </c>
      <c r="N85" s="71">
        <v>0.83</v>
      </c>
      <c r="O85" s="71">
        <v>0</v>
      </c>
      <c r="P85" s="71">
        <v>0</v>
      </c>
      <c r="Q85" s="71">
        <v>0.83</v>
      </c>
      <c r="R85" s="71">
        <v>0</v>
      </c>
      <c r="S85" s="71"/>
      <c r="T85" s="104"/>
      <c r="U85" s="104"/>
      <c r="V85" s="104"/>
    </row>
    <row r="86" spans="2:26" s="3" customFormat="1" ht="22.5">
      <c r="B86" s="11">
        <v>79</v>
      </c>
      <c r="C86" s="15"/>
      <c r="D86" s="21" t="s">
        <v>430</v>
      </c>
      <c r="E86" s="12"/>
      <c r="F86" s="41">
        <v>1.95</v>
      </c>
      <c r="G86" s="12" t="s">
        <v>279</v>
      </c>
      <c r="H86" s="41">
        <v>1.7</v>
      </c>
      <c r="I86" s="12" t="s">
        <v>279</v>
      </c>
      <c r="J86" s="41">
        <v>0.15</v>
      </c>
      <c r="K86" s="21"/>
      <c r="L86" s="12"/>
      <c r="M86" s="12" t="s">
        <v>281</v>
      </c>
      <c r="N86" s="71">
        <v>0.5</v>
      </c>
      <c r="O86" s="71">
        <v>0</v>
      </c>
      <c r="P86" s="71">
        <v>0</v>
      </c>
      <c r="Q86" s="71">
        <v>0.5</v>
      </c>
      <c r="R86" s="71">
        <v>0</v>
      </c>
      <c r="S86" s="71"/>
      <c r="T86" s="105" t="s">
        <v>712</v>
      </c>
      <c r="U86" s="104"/>
      <c r="V86" s="104"/>
      <c r="Y86" s="5"/>
    </row>
    <row r="87" spans="2:26" s="3" customFormat="1" ht="17.25" customHeight="1">
      <c r="B87" s="11">
        <v>80</v>
      </c>
      <c r="C87" s="15"/>
      <c r="D87" s="21"/>
      <c r="E87" s="12"/>
      <c r="F87" s="12"/>
      <c r="G87" s="21"/>
      <c r="H87" s="12"/>
      <c r="I87" s="21"/>
      <c r="J87" s="12"/>
      <c r="K87" s="21"/>
      <c r="L87" s="12"/>
      <c r="M87" s="71" t="s">
        <v>226</v>
      </c>
      <c r="N87" s="71">
        <v>74.289999999999978</v>
      </c>
      <c r="O87" s="71">
        <v>44.140000000000008</v>
      </c>
      <c r="P87" s="71">
        <v>0</v>
      </c>
      <c r="Q87" s="71">
        <v>30.149999999999991</v>
      </c>
      <c r="R87" s="71">
        <v>0</v>
      </c>
      <c r="S87" s="71">
        <v>0</v>
      </c>
      <c r="T87" s="104"/>
      <c r="U87" s="104"/>
      <c r="V87" s="104"/>
      <c r="Y87" s="5"/>
    </row>
    <row r="88" spans="2:26" s="3" customFormat="1" ht="22.5" customHeight="1">
      <c r="B88" s="11">
        <v>81</v>
      </c>
      <c r="C88" s="15" t="s">
        <v>295</v>
      </c>
      <c r="D88" s="21" t="s">
        <v>432</v>
      </c>
      <c r="E88" s="12"/>
      <c r="F88" s="41">
        <v>0.57999999999999996</v>
      </c>
      <c r="G88" s="12" t="s">
        <v>279</v>
      </c>
      <c r="H88" s="41">
        <v>3.85</v>
      </c>
      <c r="I88" s="12" t="s">
        <v>279</v>
      </c>
      <c r="J88" s="41">
        <v>3.62</v>
      </c>
      <c r="K88" s="12" t="s">
        <v>279</v>
      </c>
      <c r="L88" s="12"/>
      <c r="M88" s="12" t="s">
        <v>281</v>
      </c>
      <c r="N88" s="71">
        <v>8.08</v>
      </c>
      <c r="O88" s="71">
        <v>8.08</v>
      </c>
      <c r="P88" s="71">
        <v>0</v>
      </c>
      <c r="Q88" s="71">
        <v>0</v>
      </c>
      <c r="R88" s="71">
        <v>0</v>
      </c>
      <c r="S88" s="71"/>
      <c r="T88" s="105" t="s">
        <v>257</v>
      </c>
      <c r="U88" s="105" t="s">
        <v>713</v>
      </c>
      <c r="V88" s="115" t="s">
        <v>75</v>
      </c>
      <c r="X88" s="145"/>
      <c r="Y88" s="146"/>
      <c r="Z88" s="146"/>
    </row>
    <row r="89" spans="2:26" s="3" customFormat="1" ht="22.5" customHeight="1">
      <c r="B89" s="11">
        <v>82</v>
      </c>
      <c r="C89" s="15"/>
      <c r="D89" s="21" t="s">
        <v>198</v>
      </c>
      <c r="E89" s="12" t="s">
        <v>433</v>
      </c>
      <c r="F89" s="47" t="s">
        <v>434</v>
      </c>
      <c r="G89" s="12" t="s">
        <v>279</v>
      </c>
      <c r="H89" s="41">
        <v>0.2</v>
      </c>
      <c r="I89" s="12" t="s">
        <v>279</v>
      </c>
      <c r="J89" s="41">
        <v>0.24</v>
      </c>
      <c r="K89" s="12" t="s">
        <v>279</v>
      </c>
      <c r="L89" s="66">
        <v>19.5</v>
      </c>
      <c r="M89" s="12" t="s">
        <v>281</v>
      </c>
      <c r="N89" s="71"/>
      <c r="O89" s="71"/>
      <c r="P89" s="71"/>
      <c r="Q89" s="71"/>
      <c r="R89" s="71"/>
      <c r="S89" s="71"/>
      <c r="T89" s="119"/>
      <c r="U89" s="119"/>
      <c r="V89" s="118"/>
      <c r="Y89" s="5"/>
      <c r="Z89" s="5"/>
    </row>
    <row r="90" spans="2:26" s="3" customFormat="1" ht="16.5" customHeight="1">
      <c r="B90" s="11">
        <v>83</v>
      </c>
      <c r="C90" s="15"/>
      <c r="D90" s="21"/>
      <c r="E90" s="12"/>
      <c r="F90" s="43"/>
      <c r="G90" s="12" t="s">
        <v>279</v>
      </c>
      <c r="H90" s="41">
        <v>1.08</v>
      </c>
      <c r="I90" s="12"/>
      <c r="J90" s="12"/>
      <c r="K90" s="12"/>
      <c r="L90" s="12"/>
      <c r="M90" s="12" t="s">
        <v>281</v>
      </c>
      <c r="N90" s="71">
        <v>0.51</v>
      </c>
      <c r="O90" s="71">
        <v>0.51</v>
      </c>
      <c r="P90" s="71">
        <v>0</v>
      </c>
      <c r="Q90" s="71">
        <v>0</v>
      </c>
      <c r="R90" s="71">
        <v>0</v>
      </c>
      <c r="S90" s="71"/>
      <c r="T90" s="104"/>
      <c r="U90" s="104"/>
      <c r="V90" s="104"/>
      <c r="X90" s="145"/>
      <c r="Y90" s="146"/>
      <c r="Z90" s="146"/>
    </row>
    <row r="91" spans="2:26" s="3" customFormat="1" ht="16.5" customHeight="1">
      <c r="B91" s="11">
        <v>84</v>
      </c>
      <c r="C91" s="15"/>
      <c r="D91" s="21"/>
      <c r="E91" s="12" t="s">
        <v>138</v>
      </c>
      <c r="F91" s="47" t="s">
        <v>434</v>
      </c>
      <c r="G91" s="12" t="s">
        <v>279</v>
      </c>
      <c r="H91" s="41">
        <v>0.2</v>
      </c>
      <c r="I91" s="12" t="s">
        <v>279</v>
      </c>
      <c r="J91" s="41">
        <v>0.24</v>
      </c>
      <c r="K91" s="12" t="s">
        <v>279</v>
      </c>
      <c r="L91" s="66">
        <v>13.5</v>
      </c>
      <c r="M91" s="12" t="s">
        <v>281</v>
      </c>
      <c r="N91" s="71"/>
      <c r="O91" s="71"/>
      <c r="P91" s="71"/>
      <c r="Q91" s="71"/>
      <c r="R91" s="71"/>
      <c r="S91" s="71"/>
      <c r="T91" s="104" t="s">
        <v>436</v>
      </c>
      <c r="U91" s="104"/>
      <c r="V91" s="104"/>
      <c r="Y91" s="5"/>
      <c r="Z91" s="5"/>
    </row>
    <row r="92" spans="2:26" s="3" customFormat="1" ht="16.5" customHeight="1">
      <c r="B92" s="11">
        <v>85</v>
      </c>
      <c r="C92" s="15"/>
      <c r="D92" s="21"/>
      <c r="E92" s="12"/>
      <c r="F92" s="43"/>
      <c r="G92" s="12" t="s">
        <v>279</v>
      </c>
      <c r="H92" s="41">
        <v>1</v>
      </c>
      <c r="I92" s="12"/>
      <c r="J92" s="12"/>
      <c r="K92" s="12"/>
      <c r="L92" s="12"/>
      <c r="M92" s="12" t="s">
        <v>281</v>
      </c>
      <c r="N92" s="71">
        <v>0.32</v>
      </c>
      <c r="O92" s="71">
        <v>0.32</v>
      </c>
      <c r="P92" s="71">
        <v>0</v>
      </c>
      <c r="Q92" s="71">
        <v>0</v>
      </c>
      <c r="R92" s="71">
        <v>0</v>
      </c>
      <c r="S92" s="71"/>
      <c r="T92" s="104"/>
      <c r="U92" s="104"/>
      <c r="V92" s="104"/>
      <c r="X92" s="145"/>
      <c r="Y92" s="146"/>
      <c r="Z92" s="146"/>
    </row>
    <row r="93" spans="2:26" s="3" customFormat="1" ht="16.5" customHeight="1">
      <c r="B93" s="11">
        <v>86</v>
      </c>
      <c r="C93" s="15"/>
      <c r="D93" s="21" t="s">
        <v>219</v>
      </c>
      <c r="E93" s="12"/>
      <c r="F93" s="47" t="s">
        <v>434</v>
      </c>
      <c r="G93" s="12" t="s">
        <v>279</v>
      </c>
      <c r="H93" s="41">
        <v>4.0999999999999996</v>
      </c>
      <c r="I93" s="12" t="s">
        <v>279</v>
      </c>
      <c r="J93" s="41">
        <v>3.4</v>
      </c>
      <c r="K93" s="12" t="s">
        <v>279</v>
      </c>
      <c r="L93" s="41">
        <v>0.6</v>
      </c>
      <c r="M93" s="12" t="s">
        <v>281</v>
      </c>
      <c r="N93" s="71">
        <v>4.18</v>
      </c>
      <c r="O93" s="71">
        <v>4.18</v>
      </c>
      <c r="P93" s="71">
        <v>0</v>
      </c>
      <c r="Q93" s="71">
        <v>0</v>
      </c>
      <c r="R93" s="71">
        <v>0</v>
      </c>
      <c r="S93" s="71"/>
      <c r="T93" s="104"/>
      <c r="U93" s="104"/>
      <c r="V93" s="104"/>
      <c r="W93" s="144"/>
      <c r="X93" s="145"/>
      <c r="Y93" s="146"/>
      <c r="Z93" s="146"/>
    </row>
    <row r="94" spans="2:26" s="3" customFormat="1" ht="16.5" customHeight="1">
      <c r="B94" s="11">
        <v>87</v>
      </c>
      <c r="C94" s="15"/>
      <c r="D94" s="21" t="s">
        <v>438</v>
      </c>
      <c r="E94" s="12"/>
      <c r="F94" s="47"/>
      <c r="G94" s="12"/>
      <c r="H94" s="12"/>
      <c r="I94" s="12"/>
      <c r="J94" s="12"/>
      <c r="K94" s="12"/>
      <c r="L94" s="12"/>
      <c r="M94" s="12"/>
      <c r="N94" s="71"/>
      <c r="O94" s="71"/>
      <c r="P94" s="71"/>
      <c r="Q94" s="71"/>
      <c r="R94" s="71"/>
      <c r="S94" s="71"/>
      <c r="T94" s="104"/>
      <c r="U94" s="104"/>
      <c r="V94" s="104"/>
      <c r="Y94" s="5"/>
    </row>
    <row r="95" spans="2:26" s="3" customFormat="1" ht="16.5" customHeight="1">
      <c r="B95" s="11">
        <v>88</v>
      </c>
      <c r="C95" s="21"/>
      <c r="D95" s="21" t="s">
        <v>131</v>
      </c>
      <c r="E95" s="33" t="s">
        <v>326</v>
      </c>
      <c r="F95" s="48">
        <v>0.74</v>
      </c>
      <c r="G95" s="12" t="s">
        <v>279</v>
      </c>
      <c r="H95" s="41"/>
      <c r="I95" s="12" t="s">
        <v>279</v>
      </c>
      <c r="J95" s="41"/>
      <c r="K95" s="12" t="s">
        <v>279</v>
      </c>
      <c r="L95" s="67">
        <v>1</v>
      </c>
      <c r="M95" s="12" t="s">
        <v>281</v>
      </c>
      <c r="N95" s="71">
        <v>0.74</v>
      </c>
      <c r="O95" s="71">
        <v>0</v>
      </c>
      <c r="P95" s="71">
        <v>0</v>
      </c>
      <c r="Q95" s="71">
        <v>0</v>
      </c>
      <c r="R95" s="71">
        <v>0.74</v>
      </c>
      <c r="S95" s="71"/>
      <c r="T95" s="115" t="s">
        <v>695</v>
      </c>
      <c r="U95" s="115" t="s">
        <v>744</v>
      </c>
      <c r="V95" s="115"/>
      <c r="Y95" s="5"/>
    </row>
    <row r="96" spans="2:26" s="3" customFormat="1" ht="16.5" customHeight="1">
      <c r="B96" s="11">
        <v>89</v>
      </c>
      <c r="C96" s="21"/>
      <c r="D96" s="21"/>
      <c r="E96" s="32"/>
      <c r="F96" s="41">
        <v>2.2999999999999998</v>
      </c>
      <c r="G96" s="12" t="s">
        <v>279</v>
      </c>
      <c r="H96" s="41">
        <v>2.2999999999999998</v>
      </c>
      <c r="I96" s="12" t="s">
        <v>279</v>
      </c>
      <c r="J96" s="41">
        <v>0.5</v>
      </c>
      <c r="K96" s="12" t="s">
        <v>279</v>
      </c>
      <c r="L96" s="67">
        <v>1</v>
      </c>
      <c r="M96" s="12" t="s">
        <v>281</v>
      </c>
      <c r="N96" s="71">
        <v>2.65</v>
      </c>
      <c r="O96" s="71">
        <v>0</v>
      </c>
      <c r="P96" s="71">
        <v>0</v>
      </c>
      <c r="Q96" s="71">
        <v>0</v>
      </c>
      <c r="R96" s="71">
        <v>2.65</v>
      </c>
      <c r="S96" s="71"/>
      <c r="T96" s="120"/>
      <c r="U96" s="120"/>
      <c r="V96" s="120"/>
      <c r="Y96" s="5"/>
    </row>
    <row r="97" spans="2:25" s="3" customFormat="1" ht="16.5" customHeight="1">
      <c r="B97" s="11">
        <v>90</v>
      </c>
      <c r="C97" s="21"/>
      <c r="D97" s="21"/>
      <c r="E97" s="33" t="s">
        <v>439</v>
      </c>
      <c r="F97" s="48">
        <v>0.69</v>
      </c>
      <c r="G97" s="12" t="s">
        <v>279</v>
      </c>
      <c r="H97" s="41"/>
      <c r="I97" s="12"/>
      <c r="J97" s="41"/>
      <c r="K97" s="12" t="s">
        <v>279</v>
      </c>
      <c r="L97" s="67">
        <v>1</v>
      </c>
      <c r="M97" s="12" t="s">
        <v>281</v>
      </c>
      <c r="N97" s="71">
        <v>0.69</v>
      </c>
      <c r="O97" s="71">
        <v>0</v>
      </c>
      <c r="P97" s="71">
        <v>0</v>
      </c>
      <c r="Q97" s="71">
        <v>0</v>
      </c>
      <c r="R97" s="71">
        <v>0.69</v>
      </c>
      <c r="S97" s="71"/>
      <c r="T97" s="115" t="s">
        <v>695</v>
      </c>
      <c r="U97" s="115" t="s">
        <v>745</v>
      </c>
      <c r="V97" s="115"/>
      <c r="Y97" s="5"/>
    </row>
    <row r="98" spans="2:25" s="3" customFormat="1" ht="16.5" customHeight="1">
      <c r="B98" s="11">
        <v>91</v>
      </c>
      <c r="C98" s="21"/>
      <c r="D98" s="21"/>
      <c r="E98" s="32"/>
      <c r="F98" s="41">
        <v>2.2000000000000002</v>
      </c>
      <c r="G98" s="12" t="s">
        <v>279</v>
      </c>
      <c r="H98" s="41">
        <v>2.2000000000000002</v>
      </c>
      <c r="I98" s="12" t="s">
        <v>279</v>
      </c>
      <c r="J98" s="41">
        <v>0.5</v>
      </c>
      <c r="K98" s="12" t="s">
        <v>279</v>
      </c>
      <c r="L98" s="67">
        <v>1</v>
      </c>
      <c r="M98" s="12" t="s">
        <v>281</v>
      </c>
      <c r="N98" s="71">
        <v>2.42</v>
      </c>
      <c r="O98" s="71">
        <v>0</v>
      </c>
      <c r="P98" s="71">
        <v>0</v>
      </c>
      <c r="Q98" s="71">
        <v>0</v>
      </c>
      <c r="R98" s="71">
        <v>2.42</v>
      </c>
      <c r="S98" s="71"/>
      <c r="T98" s="120"/>
      <c r="U98" s="120"/>
      <c r="V98" s="120"/>
      <c r="Y98" s="5"/>
    </row>
    <row r="99" spans="2:25" s="3" customFormat="1" ht="22.5">
      <c r="B99" s="11">
        <v>92</v>
      </c>
      <c r="C99" s="21"/>
      <c r="D99" s="21"/>
      <c r="E99" s="12" t="s">
        <v>442</v>
      </c>
      <c r="F99" s="41">
        <v>4</v>
      </c>
      <c r="G99" s="12" t="s">
        <v>279</v>
      </c>
      <c r="H99" s="41">
        <v>3</v>
      </c>
      <c r="I99" s="12" t="s">
        <v>279</v>
      </c>
      <c r="J99" s="41">
        <v>0.8</v>
      </c>
      <c r="K99" s="12" t="s">
        <v>279</v>
      </c>
      <c r="L99" s="67">
        <v>1</v>
      </c>
      <c r="M99" s="12" t="s">
        <v>281</v>
      </c>
      <c r="N99" s="71">
        <v>9.6</v>
      </c>
      <c r="O99" s="71">
        <v>0</v>
      </c>
      <c r="P99" s="71">
        <v>0</v>
      </c>
      <c r="Q99" s="71">
        <v>0</v>
      </c>
      <c r="R99" s="71">
        <v>9.6</v>
      </c>
      <c r="S99" s="71"/>
      <c r="T99" s="105" t="s">
        <v>714</v>
      </c>
      <c r="U99" s="105" t="s">
        <v>567</v>
      </c>
      <c r="V99" s="104"/>
      <c r="Y99" s="5"/>
    </row>
    <row r="100" spans="2:25" s="3" customFormat="1" ht="16.5" customHeight="1">
      <c r="B100" s="11">
        <v>93</v>
      </c>
      <c r="C100" s="21"/>
      <c r="D100" s="21"/>
      <c r="E100" s="33" t="s">
        <v>439</v>
      </c>
      <c r="F100" s="48">
        <v>0.69</v>
      </c>
      <c r="G100" s="12" t="s">
        <v>279</v>
      </c>
      <c r="H100" s="41"/>
      <c r="I100" s="12"/>
      <c r="J100" s="41"/>
      <c r="K100" s="12" t="s">
        <v>279</v>
      </c>
      <c r="L100" s="67">
        <v>1</v>
      </c>
      <c r="M100" s="12" t="s">
        <v>281</v>
      </c>
      <c r="N100" s="71">
        <v>0.69</v>
      </c>
      <c r="O100" s="71">
        <v>0</v>
      </c>
      <c r="P100" s="71">
        <v>0</v>
      </c>
      <c r="Q100" s="71">
        <v>0</v>
      </c>
      <c r="R100" s="71">
        <v>0.69</v>
      </c>
      <c r="S100" s="71"/>
      <c r="T100" s="115" t="s">
        <v>695</v>
      </c>
      <c r="U100" s="115" t="s">
        <v>745</v>
      </c>
      <c r="V100" s="140"/>
      <c r="Y100" s="5"/>
    </row>
    <row r="101" spans="2:25" s="3" customFormat="1" ht="16.5" customHeight="1">
      <c r="B101" s="11">
        <v>94</v>
      </c>
      <c r="C101" s="21"/>
      <c r="D101" s="21"/>
      <c r="E101" s="32"/>
      <c r="F101" s="41">
        <v>2.2000000000000002</v>
      </c>
      <c r="G101" s="12" t="s">
        <v>279</v>
      </c>
      <c r="H101" s="41">
        <v>2.2000000000000002</v>
      </c>
      <c r="I101" s="12" t="s">
        <v>279</v>
      </c>
      <c r="J101" s="41">
        <v>0.5</v>
      </c>
      <c r="K101" s="12" t="s">
        <v>279</v>
      </c>
      <c r="L101" s="67">
        <v>1</v>
      </c>
      <c r="M101" s="12" t="s">
        <v>281</v>
      </c>
      <c r="N101" s="71">
        <v>2.42</v>
      </c>
      <c r="O101" s="71">
        <v>0</v>
      </c>
      <c r="P101" s="71">
        <v>0</v>
      </c>
      <c r="Q101" s="71">
        <v>0</v>
      </c>
      <c r="R101" s="71">
        <v>2.42</v>
      </c>
      <c r="S101" s="71"/>
      <c r="T101" s="120"/>
      <c r="U101" s="120"/>
      <c r="V101" s="103"/>
      <c r="Y101" s="5"/>
    </row>
    <row r="102" spans="2:25" s="3" customFormat="1" ht="16.5" customHeight="1">
      <c r="B102" s="11">
        <v>95</v>
      </c>
      <c r="C102" s="21"/>
      <c r="D102" s="21"/>
      <c r="E102" s="33" t="s">
        <v>330</v>
      </c>
      <c r="F102" s="48">
        <v>8.e-002</v>
      </c>
      <c r="G102" s="12" t="s">
        <v>279</v>
      </c>
      <c r="H102" s="41"/>
      <c r="I102" s="12"/>
      <c r="J102" s="41"/>
      <c r="K102" s="12" t="s">
        <v>279</v>
      </c>
      <c r="L102" s="67">
        <v>3</v>
      </c>
      <c r="M102" s="12" t="s">
        <v>281</v>
      </c>
      <c r="N102" s="71">
        <v>0.24</v>
      </c>
      <c r="O102" s="71">
        <v>0</v>
      </c>
      <c r="P102" s="71">
        <v>0</v>
      </c>
      <c r="Q102" s="71">
        <v>0</v>
      </c>
      <c r="R102" s="71">
        <v>0.24</v>
      </c>
      <c r="S102" s="71"/>
      <c r="T102" s="115" t="s">
        <v>716</v>
      </c>
      <c r="U102" s="115" t="s">
        <v>11</v>
      </c>
      <c r="V102" s="140"/>
      <c r="Y102" s="5"/>
    </row>
    <row r="103" spans="2:25" s="3" customFormat="1" ht="16.5" customHeight="1">
      <c r="B103" s="11">
        <v>96</v>
      </c>
      <c r="C103" s="21"/>
      <c r="D103" s="21"/>
      <c r="E103" s="32"/>
      <c r="F103" s="41">
        <v>1.2</v>
      </c>
      <c r="G103" s="12" t="s">
        <v>279</v>
      </c>
      <c r="H103" s="41">
        <v>1.2</v>
      </c>
      <c r="I103" s="12" t="s">
        <v>279</v>
      </c>
      <c r="J103" s="41">
        <v>0.5</v>
      </c>
      <c r="K103" s="12" t="s">
        <v>279</v>
      </c>
      <c r="L103" s="67">
        <v>3</v>
      </c>
      <c r="M103" s="12" t="s">
        <v>281</v>
      </c>
      <c r="N103" s="71">
        <v>2.16</v>
      </c>
      <c r="O103" s="71">
        <v>0</v>
      </c>
      <c r="P103" s="71">
        <v>0</v>
      </c>
      <c r="Q103" s="71">
        <v>0</v>
      </c>
      <c r="R103" s="71">
        <v>2.16</v>
      </c>
      <c r="S103" s="71"/>
      <c r="T103" s="120"/>
      <c r="U103" s="120"/>
      <c r="V103" s="103"/>
      <c r="Y103" s="5"/>
    </row>
    <row r="104" spans="2:25" s="3" customFormat="1" ht="16.5" customHeight="1">
      <c r="B104" s="11">
        <v>97</v>
      </c>
      <c r="C104" s="21"/>
      <c r="D104" s="21"/>
      <c r="E104" s="33" t="s">
        <v>353</v>
      </c>
      <c r="F104" s="48">
        <v>0.31</v>
      </c>
      <c r="G104" s="12" t="s">
        <v>279</v>
      </c>
      <c r="H104" s="41"/>
      <c r="I104" s="12"/>
      <c r="J104" s="41"/>
      <c r="K104" s="12" t="s">
        <v>279</v>
      </c>
      <c r="L104" s="67">
        <v>3</v>
      </c>
      <c r="M104" s="12" t="s">
        <v>281</v>
      </c>
      <c r="N104" s="71">
        <v>0.93</v>
      </c>
      <c r="O104" s="71">
        <v>0</v>
      </c>
      <c r="P104" s="71">
        <v>0</v>
      </c>
      <c r="Q104" s="71">
        <v>0</v>
      </c>
      <c r="R104" s="71">
        <v>0.93</v>
      </c>
      <c r="S104" s="71"/>
      <c r="T104" s="115" t="s">
        <v>716</v>
      </c>
      <c r="U104" s="115" t="s">
        <v>11</v>
      </c>
      <c r="V104" s="140"/>
      <c r="Y104" s="5"/>
    </row>
    <row r="105" spans="2:25" s="3" customFormat="1" ht="16.5" customHeight="1">
      <c r="B105" s="11">
        <v>98</v>
      </c>
      <c r="C105" s="21"/>
      <c r="D105" s="21"/>
      <c r="E105" s="32"/>
      <c r="F105" s="41">
        <v>1.8</v>
      </c>
      <c r="G105" s="12" t="s">
        <v>279</v>
      </c>
      <c r="H105" s="41">
        <v>1.8</v>
      </c>
      <c r="I105" s="12" t="s">
        <v>279</v>
      </c>
      <c r="J105" s="41">
        <v>0.5</v>
      </c>
      <c r="K105" s="12" t="s">
        <v>279</v>
      </c>
      <c r="L105" s="67">
        <v>3</v>
      </c>
      <c r="M105" s="12" t="s">
        <v>281</v>
      </c>
      <c r="N105" s="71">
        <v>4.8600000000000003</v>
      </c>
      <c r="O105" s="71">
        <v>0</v>
      </c>
      <c r="P105" s="71">
        <v>0</v>
      </c>
      <c r="Q105" s="71">
        <v>0</v>
      </c>
      <c r="R105" s="71">
        <v>4.8600000000000003</v>
      </c>
      <c r="S105" s="71"/>
      <c r="T105" s="120"/>
      <c r="U105" s="120"/>
      <c r="V105" s="103"/>
      <c r="Y105" s="5"/>
    </row>
    <row r="106" spans="2:25" s="3" customFormat="1" ht="16.5" customHeight="1">
      <c r="B106" s="11">
        <v>99</v>
      </c>
      <c r="C106" s="21"/>
      <c r="D106" s="21"/>
      <c r="E106" s="33" t="s">
        <v>443</v>
      </c>
      <c r="F106" s="48">
        <v>0.56000000000000005</v>
      </c>
      <c r="G106" s="12" t="s">
        <v>279</v>
      </c>
      <c r="H106" s="41"/>
      <c r="I106" s="12" t="s">
        <v>279</v>
      </c>
      <c r="J106" s="41"/>
      <c r="K106" s="12" t="s">
        <v>279</v>
      </c>
      <c r="L106" s="67">
        <v>2</v>
      </c>
      <c r="M106" s="12" t="s">
        <v>281</v>
      </c>
      <c r="N106" s="71">
        <v>1.1200000000000001</v>
      </c>
      <c r="O106" s="71">
        <v>0</v>
      </c>
      <c r="P106" s="71">
        <v>0</v>
      </c>
      <c r="Q106" s="71">
        <v>0</v>
      </c>
      <c r="R106" s="71">
        <v>1.1200000000000001</v>
      </c>
      <c r="S106" s="71"/>
      <c r="T106" s="115" t="s">
        <v>717</v>
      </c>
      <c r="U106" s="115" t="s">
        <v>746</v>
      </c>
      <c r="V106" s="140"/>
      <c r="Y106" s="5"/>
    </row>
    <row r="107" spans="2:25" s="3" customFormat="1" ht="16.5" customHeight="1">
      <c r="B107" s="11">
        <v>100</v>
      </c>
      <c r="C107" s="21"/>
      <c r="D107" s="21"/>
      <c r="E107" s="32"/>
      <c r="F107" s="41">
        <v>2</v>
      </c>
      <c r="G107" s="12" t="s">
        <v>279</v>
      </c>
      <c r="H107" s="41">
        <v>2</v>
      </c>
      <c r="I107" s="12" t="s">
        <v>279</v>
      </c>
      <c r="J107" s="41">
        <v>0.5</v>
      </c>
      <c r="K107" s="12" t="s">
        <v>279</v>
      </c>
      <c r="L107" s="67">
        <v>2</v>
      </c>
      <c r="M107" s="12" t="s">
        <v>281</v>
      </c>
      <c r="N107" s="71">
        <v>4</v>
      </c>
      <c r="O107" s="71">
        <v>0</v>
      </c>
      <c r="P107" s="71">
        <v>0</v>
      </c>
      <c r="Q107" s="71">
        <v>0</v>
      </c>
      <c r="R107" s="71">
        <v>4</v>
      </c>
      <c r="S107" s="71"/>
      <c r="T107" s="120"/>
      <c r="U107" s="120"/>
      <c r="V107" s="103"/>
      <c r="Y107" s="5"/>
    </row>
    <row r="108" spans="2:25" s="3" customFormat="1" ht="16.5" customHeight="1">
      <c r="B108" s="11">
        <v>101</v>
      </c>
      <c r="C108" s="21"/>
      <c r="D108" s="21"/>
      <c r="E108" s="33" t="s">
        <v>445</v>
      </c>
      <c r="F108" s="48">
        <v>0.12</v>
      </c>
      <c r="G108" s="12" t="s">
        <v>279</v>
      </c>
      <c r="H108" s="41"/>
      <c r="I108" s="12" t="s">
        <v>279</v>
      </c>
      <c r="J108" s="41"/>
      <c r="K108" s="12" t="s">
        <v>279</v>
      </c>
      <c r="L108" s="67">
        <v>8</v>
      </c>
      <c r="M108" s="12" t="s">
        <v>281</v>
      </c>
      <c r="N108" s="71">
        <v>0.96</v>
      </c>
      <c r="O108" s="71">
        <v>0</v>
      </c>
      <c r="P108" s="71">
        <v>0</v>
      </c>
      <c r="Q108" s="71">
        <v>0</v>
      </c>
      <c r="R108" s="71">
        <v>0.96</v>
      </c>
      <c r="S108" s="71"/>
      <c r="T108" s="115" t="s">
        <v>718</v>
      </c>
      <c r="U108" s="115" t="s">
        <v>417</v>
      </c>
      <c r="V108" s="140"/>
      <c r="Y108" s="5"/>
    </row>
    <row r="109" spans="2:25" s="3" customFormat="1" ht="16.5" customHeight="1">
      <c r="B109" s="11">
        <v>102</v>
      </c>
      <c r="C109" s="21"/>
      <c r="D109" s="21"/>
      <c r="E109" s="32"/>
      <c r="F109" s="41">
        <v>1.5</v>
      </c>
      <c r="G109" s="12" t="s">
        <v>279</v>
      </c>
      <c r="H109" s="41">
        <v>1.5</v>
      </c>
      <c r="I109" s="12" t="s">
        <v>279</v>
      </c>
      <c r="J109" s="41">
        <v>0.5</v>
      </c>
      <c r="K109" s="12" t="s">
        <v>279</v>
      </c>
      <c r="L109" s="67">
        <v>8</v>
      </c>
      <c r="M109" s="12" t="s">
        <v>281</v>
      </c>
      <c r="N109" s="71">
        <v>9</v>
      </c>
      <c r="O109" s="71">
        <v>0</v>
      </c>
      <c r="P109" s="71">
        <v>0</v>
      </c>
      <c r="Q109" s="71">
        <v>0</v>
      </c>
      <c r="R109" s="71">
        <v>9</v>
      </c>
      <c r="S109" s="71"/>
      <c r="T109" s="120"/>
      <c r="U109" s="120"/>
      <c r="V109" s="103"/>
      <c r="Y109" s="5"/>
    </row>
    <row r="110" spans="2:25" s="3" customFormat="1" ht="16.5" customHeight="1">
      <c r="B110" s="11">
        <v>103</v>
      </c>
      <c r="C110" s="21"/>
      <c r="D110" s="26" t="s">
        <v>446</v>
      </c>
      <c r="E110" s="33" t="s">
        <v>445</v>
      </c>
      <c r="F110" s="48">
        <v>0.14000000000000001</v>
      </c>
      <c r="G110" s="12" t="s">
        <v>279</v>
      </c>
      <c r="H110" s="41"/>
      <c r="I110" s="12" t="s">
        <v>279</v>
      </c>
      <c r="J110" s="41"/>
      <c r="K110" s="12" t="s">
        <v>279</v>
      </c>
      <c r="L110" s="67">
        <v>2</v>
      </c>
      <c r="M110" s="12" t="s">
        <v>281</v>
      </c>
      <c r="N110" s="71">
        <v>0.28000000000000003</v>
      </c>
      <c r="O110" s="71">
        <v>0</v>
      </c>
      <c r="P110" s="71">
        <v>0</v>
      </c>
      <c r="Q110" s="71">
        <v>0</v>
      </c>
      <c r="R110" s="71">
        <v>0.28000000000000003</v>
      </c>
      <c r="S110" s="71"/>
      <c r="T110" s="115" t="s">
        <v>347</v>
      </c>
      <c r="U110" s="115" t="s">
        <v>747</v>
      </c>
      <c r="V110" s="140"/>
      <c r="Y110" s="5"/>
    </row>
    <row r="111" spans="2:25" s="3" customFormat="1" ht="16.5" customHeight="1">
      <c r="B111" s="11">
        <v>104</v>
      </c>
      <c r="C111" s="22"/>
      <c r="D111" s="27"/>
      <c r="E111" s="35"/>
      <c r="F111" s="49">
        <v>1.5</v>
      </c>
      <c r="G111" s="57" t="s">
        <v>279</v>
      </c>
      <c r="H111" s="49">
        <v>1.5</v>
      </c>
      <c r="I111" s="57" t="s">
        <v>279</v>
      </c>
      <c r="J111" s="49">
        <v>0.5</v>
      </c>
      <c r="K111" s="57" t="s">
        <v>279</v>
      </c>
      <c r="L111" s="68">
        <v>2</v>
      </c>
      <c r="M111" s="57" t="s">
        <v>281</v>
      </c>
      <c r="N111" s="80">
        <v>2.25</v>
      </c>
      <c r="O111" s="80">
        <v>0</v>
      </c>
      <c r="P111" s="80">
        <v>0</v>
      </c>
      <c r="Q111" s="80">
        <v>0</v>
      </c>
      <c r="R111" s="80">
        <v>2.25</v>
      </c>
      <c r="S111" s="80"/>
      <c r="T111" s="121"/>
      <c r="U111" s="121"/>
      <c r="V111" s="141"/>
      <c r="Y111" s="5"/>
    </row>
    <row r="112" spans="2:25" s="3" customFormat="1" ht="22.5">
      <c r="B112" s="11">
        <v>105</v>
      </c>
      <c r="C112" s="21" t="s">
        <v>119</v>
      </c>
      <c r="D112" s="21" t="s">
        <v>447</v>
      </c>
      <c r="E112" s="12" t="s">
        <v>448</v>
      </c>
      <c r="F112" s="41">
        <v>0.3</v>
      </c>
      <c r="G112" s="12" t="s">
        <v>279</v>
      </c>
      <c r="H112" s="41">
        <v>0.7</v>
      </c>
      <c r="I112" s="12" t="s">
        <v>279</v>
      </c>
      <c r="J112" s="41">
        <v>16.2</v>
      </c>
      <c r="K112" s="12" t="s">
        <v>279</v>
      </c>
      <c r="L112" s="67">
        <v>1</v>
      </c>
      <c r="M112" s="12" t="s">
        <v>281</v>
      </c>
      <c r="N112" s="71">
        <v>3.4</v>
      </c>
      <c r="O112" s="71">
        <v>0</v>
      </c>
      <c r="P112" s="71">
        <v>0</v>
      </c>
      <c r="Q112" s="71">
        <v>0</v>
      </c>
      <c r="R112" s="71">
        <v>3.4</v>
      </c>
      <c r="S112" s="71"/>
      <c r="T112" s="105" t="s">
        <v>676</v>
      </c>
      <c r="U112" s="105" t="s">
        <v>622</v>
      </c>
      <c r="V112" s="104"/>
      <c r="Y112" s="5"/>
    </row>
    <row r="113" spans="2:25" s="3" customFormat="1" ht="22.5">
      <c r="B113" s="11">
        <v>106</v>
      </c>
      <c r="C113" s="21"/>
      <c r="D113" s="21" t="s">
        <v>449</v>
      </c>
      <c r="E113" s="12" t="s">
        <v>450</v>
      </c>
      <c r="F113" s="41">
        <v>0.4</v>
      </c>
      <c r="G113" s="12" t="s">
        <v>279</v>
      </c>
      <c r="H113" s="41">
        <v>0.8</v>
      </c>
      <c r="I113" s="12" t="s">
        <v>279</v>
      </c>
      <c r="J113" s="41">
        <v>12.2</v>
      </c>
      <c r="K113" s="12" t="s">
        <v>279</v>
      </c>
      <c r="L113" s="67">
        <v>1</v>
      </c>
      <c r="M113" s="12" t="s">
        <v>281</v>
      </c>
      <c r="N113" s="71">
        <v>3.9</v>
      </c>
      <c r="O113" s="71">
        <v>0</v>
      </c>
      <c r="P113" s="71">
        <v>0</v>
      </c>
      <c r="Q113" s="71">
        <v>0</v>
      </c>
      <c r="R113" s="71">
        <v>3.9</v>
      </c>
      <c r="S113" s="71"/>
      <c r="T113" s="105" t="s">
        <v>719</v>
      </c>
      <c r="U113" s="105" t="s">
        <v>302</v>
      </c>
      <c r="V113" s="104"/>
      <c r="Y113" s="5"/>
    </row>
    <row r="114" spans="2:25" s="3" customFormat="1" ht="22.5">
      <c r="B114" s="11">
        <v>107</v>
      </c>
      <c r="C114" s="21"/>
      <c r="D114" s="21" t="s">
        <v>297</v>
      </c>
      <c r="E114" s="12" t="s">
        <v>278</v>
      </c>
      <c r="F114" s="41">
        <v>0.4</v>
      </c>
      <c r="G114" s="12" t="s">
        <v>279</v>
      </c>
      <c r="H114" s="41">
        <v>0.8</v>
      </c>
      <c r="I114" s="12" t="s">
        <v>279</v>
      </c>
      <c r="J114" s="41">
        <v>12.2</v>
      </c>
      <c r="K114" s="12" t="s">
        <v>279</v>
      </c>
      <c r="L114" s="67">
        <v>1</v>
      </c>
      <c r="M114" s="12" t="s">
        <v>281</v>
      </c>
      <c r="N114" s="71">
        <v>3.9</v>
      </c>
      <c r="O114" s="71">
        <v>0</v>
      </c>
      <c r="P114" s="71">
        <v>0</v>
      </c>
      <c r="Q114" s="71">
        <v>0</v>
      </c>
      <c r="R114" s="71">
        <v>3.9</v>
      </c>
      <c r="S114" s="71"/>
      <c r="T114" s="105" t="s">
        <v>719</v>
      </c>
      <c r="U114" s="105" t="s">
        <v>302</v>
      </c>
      <c r="V114" s="104"/>
      <c r="Y114" s="5"/>
    </row>
    <row r="115" spans="2:25" s="3" customFormat="1" ht="22.5">
      <c r="B115" s="11">
        <v>108</v>
      </c>
      <c r="C115" s="21"/>
      <c r="D115" s="21" t="s">
        <v>173</v>
      </c>
      <c r="E115" s="12" t="s">
        <v>451</v>
      </c>
      <c r="F115" s="41">
        <v>0.4</v>
      </c>
      <c r="G115" s="12" t="s">
        <v>279</v>
      </c>
      <c r="H115" s="41">
        <v>0.8</v>
      </c>
      <c r="I115" s="12" t="s">
        <v>279</v>
      </c>
      <c r="J115" s="41">
        <v>2.4</v>
      </c>
      <c r="K115" s="12" t="s">
        <v>279</v>
      </c>
      <c r="L115" s="67">
        <v>1</v>
      </c>
      <c r="M115" s="12" t="s">
        <v>281</v>
      </c>
      <c r="N115" s="71">
        <v>0.77</v>
      </c>
      <c r="O115" s="71">
        <v>0</v>
      </c>
      <c r="P115" s="71">
        <v>0</v>
      </c>
      <c r="Q115" s="71">
        <v>0</v>
      </c>
      <c r="R115" s="71">
        <v>0.77</v>
      </c>
      <c r="S115" s="71"/>
      <c r="T115" s="105" t="s">
        <v>591</v>
      </c>
      <c r="U115" s="105" t="s">
        <v>302</v>
      </c>
      <c r="V115" s="104"/>
      <c r="Y115" s="5"/>
    </row>
    <row r="116" spans="2:25" s="3" customFormat="1" ht="22.5">
      <c r="B116" s="11">
        <v>109</v>
      </c>
      <c r="C116" s="21"/>
      <c r="D116" s="21" t="s">
        <v>23</v>
      </c>
      <c r="E116" s="12" t="s">
        <v>453</v>
      </c>
      <c r="F116" s="41">
        <v>0.3</v>
      </c>
      <c r="G116" s="12" t="s">
        <v>279</v>
      </c>
      <c r="H116" s="41">
        <v>2.1</v>
      </c>
      <c r="I116" s="12" t="s">
        <v>279</v>
      </c>
      <c r="J116" s="41">
        <v>15.4</v>
      </c>
      <c r="K116" s="12" t="s">
        <v>279</v>
      </c>
      <c r="L116" s="67">
        <v>1</v>
      </c>
      <c r="M116" s="12" t="s">
        <v>281</v>
      </c>
      <c r="N116" s="71">
        <v>9.6999999999999993</v>
      </c>
      <c r="O116" s="71">
        <v>0</v>
      </c>
      <c r="P116" s="71">
        <v>0</v>
      </c>
      <c r="Q116" s="71">
        <v>0</v>
      </c>
      <c r="R116" s="71">
        <v>9.6999999999999993</v>
      </c>
      <c r="S116" s="71"/>
      <c r="T116" s="105" t="s">
        <v>719</v>
      </c>
      <c r="U116" s="105" t="s">
        <v>704</v>
      </c>
      <c r="V116" s="104"/>
      <c r="Y116" s="5"/>
    </row>
    <row r="117" spans="2:25" s="3" customFormat="1" ht="22.5">
      <c r="B117" s="11">
        <v>110</v>
      </c>
      <c r="C117" s="21"/>
      <c r="D117" s="21" t="s">
        <v>410</v>
      </c>
      <c r="E117" s="12" t="s">
        <v>89</v>
      </c>
      <c r="F117" s="41">
        <v>0.4</v>
      </c>
      <c r="G117" s="12" t="s">
        <v>279</v>
      </c>
      <c r="H117" s="41">
        <v>0.8</v>
      </c>
      <c r="I117" s="12" t="s">
        <v>279</v>
      </c>
      <c r="J117" s="41">
        <v>16.600000000000001</v>
      </c>
      <c r="K117" s="12" t="s">
        <v>279</v>
      </c>
      <c r="L117" s="67">
        <v>1</v>
      </c>
      <c r="M117" s="12" t="s">
        <v>281</v>
      </c>
      <c r="N117" s="71">
        <v>5.31</v>
      </c>
      <c r="O117" s="71">
        <v>0</v>
      </c>
      <c r="P117" s="71">
        <v>0</v>
      </c>
      <c r="Q117" s="71">
        <v>0</v>
      </c>
      <c r="R117" s="71">
        <v>5.31</v>
      </c>
      <c r="S117" s="71"/>
      <c r="T117" s="105" t="s">
        <v>251</v>
      </c>
      <c r="U117" s="105" t="s">
        <v>302</v>
      </c>
      <c r="V117" s="104"/>
      <c r="Y117" s="5"/>
    </row>
    <row r="118" spans="2:25" s="3" customFormat="1" ht="22.5">
      <c r="B118" s="11">
        <v>111</v>
      </c>
      <c r="C118" s="21"/>
      <c r="D118" s="21" t="s">
        <v>458</v>
      </c>
      <c r="E118" s="12" t="s">
        <v>14</v>
      </c>
      <c r="F118" s="41">
        <v>0.4</v>
      </c>
      <c r="G118" s="12" t="s">
        <v>279</v>
      </c>
      <c r="H118" s="41">
        <v>0.8</v>
      </c>
      <c r="I118" s="12" t="s">
        <v>279</v>
      </c>
      <c r="J118" s="41">
        <v>4.91</v>
      </c>
      <c r="K118" s="12" t="s">
        <v>279</v>
      </c>
      <c r="L118" s="67">
        <v>1</v>
      </c>
      <c r="M118" s="12" t="s">
        <v>281</v>
      </c>
      <c r="N118" s="71">
        <v>1.5699999999999998</v>
      </c>
      <c r="O118" s="71">
        <v>0</v>
      </c>
      <c r="P118" s="71">
        <v>0</v>
      </c>
      <c r="Q118" s="71">
        <v>0</v>
      </c>
      <c r="R118" s="71">
        <v>1.5699999999999998</v>
      </c>
      <c r="S118" s="71"/>
      <c r="T118" s="105" t="s">
        <v>591</v>
      </c>
      <c r="U118" s="105" t="s">
        <v>302</v>
      </c>
      <c r="V118" s="104"/>
      <c r="Y118" s="5"/>
    </row>
    <row r="119" spans="2:25" s="3" customFormat="1" ht="22.5">
      <c r="B119" s="11">
        <v>112</v>
      </c>
      <c r="C119" s="21"/>
      <c r="D119" s="21" t="s">
        <v>317</v>
      </c>
      <c r="E119" s="12" t="s">
        <v>460</v>
      </c>
      <c r="F119" s="41">
        <v>0.4</v>
      </c>
      <c r="G119" s="12" t="s">
        <v>279</v>
      </c>
      <c r="H119" s="41">
        <v>0.8</v>
      </c>
      <c r="I119" s="12" t="s">
        <v>279</v>
      </c>
      <c r="J119" s="41">
        <v>10.351000000000001</v>
      </c>
      <c r="K119" s="12" t="s">
        <v>279</v>
      </c>
      <c r="L119" s="67">
        <v>1</v>
      </c>
      <c r="M119" s="12" t="s">
        <v>281</v>
      </c>
      <c r="N119" s="71">
        <v>3.31</v>
      </c>
      <c r="O119" s="71">
        <v>0</v>
      </c>
      <c r="P119" s="71">
        <v>0</v>
      </c>
      <c r="Q119" s="71">
        <v>0</v>
      </c>
      <c r="R119" s="71">
        <v>3.31</v>
      </c>
      <c r="S119" s="71"/>
      <c r="T119" s="105" t="s">
        <v>676</v>
      </c>
      <c r="U119" s="105" t="s">
        <v>302</v>
      </c>
      <c r="V119" s="104"/>
      <c r="Y119" s="5"/>
    </row>
    <row r="120" spans="2:25" s="3" customFormat="1" ht="22.5">
      <c r="B120" s="11">
        <v>113</v>
      </c>
      <c r="C120" s="21"/>
      <c r="D120" s="21" t="s">
        <v>177</v>
      </c>
      <c r="E120" s="12" t="s">
        <v>461</v>
      </c>
      <c r="F120" s="41">
        <v>0.3</v>
      </c>
      <c r="G120" s="12" t="s">
        <v>279</v>
      </c>
      <c r="H120" s="41">
        <v>1.3</v>
      </c>
      <c r="I120" s="12" t="s">
        <v>279</v>
      </c>
      <c r="J120" s="41">
        <v>2.3259999999999996</v>
      </c>
      <c r="K120" s="12" t="s">
        <v>279</v>
      </c>
      <c r="L120" s="67">
        <v>1</v>
      </c>
      <c r="M120" s="12" t="s">
        <v>281</v>
      </c>
      <c r="N120" s="71">
        <v>0.91</v>
      </c>
      <c r="O120" s="71">
        <v>0</v>
      </c>
      <c r="P120" s="71">
        <v>0</v>
      </c>
      <c r="Q120" s="71">
        <v>0</v>
      </c>
      <c r="R120" s="71">
        <v>0.91</v>
      </c>
      <c r="S120" s="71"/>
      <c r="T120" s="105" t="s">
        <v>591</v>
      </c>
      <c r="U120" s="105" t="s">
        <v>302</v>
      </c>
      <c r="V120" s="105" t="s">
        <v>737</v>
      </c>
      <c r="Y120" s="5"/>
    </row>
    <row r="121" spans="2:25" s="3" customFormat="1" ht="22.5">
      <c r="B121" s="11">
        <v>114</v>
      </c>
      <c r="C121" s="21"/>
      <c r="D121" s="21" t="s">
        <v>464</v>
      </c>
      <c r="E121" s="12" t="s">
        <v>70</v>
      </c>
      <c r="F121" s="41">
        <v>0.4</v>
      </c>
      <c r="G121" s="12" t="s">
        <v>279</v>
      </c>
      <c r="H121" s="41">
        <v>0.8</v>
      </c>
      <c r="I121" s="12" t="s">
        <v>279</v>
      </c>
      <c r="J121" s="41">
        <v>9.8560000000000016</v>
      </c>
      <c r="K121" s="12" t="s">
        <v>279</v>
      </c>
      <c r="L121" s="67">
        <v>1</v>
      </c>
      <c r="M121" s="12" t="s">
        <v>281</v>
      </c>
      <c r="N121" s="71">
        <v>3.15</v>
      </c>
      <c r="O121" s="71">
        <v>0</v>
      </c>
      <c r="P121" s="71">
        <v>0</v>
      </c>
      <c r="Q121" s="71">
        <v>0</v>
      </c>
      <c r="R121" s="71">
        <v>3.15</v>
      </c>
      <c r="S121" s="71"/>
      <c r="T121" s="105" t="s">
        <v>661</v>
      </c>
      <c r="U121" s="105" t="s">
        <v>302</v>
      </c>
      <c r="V121" s="104"/>
      <c r="Y121" s="5"/>
    </row>
    <row r="122" spans="2:25" s="3" customFormat="1" ht="27" customHeight="1">
      <c r="B122" s="11">
        <v>115</v>
      </c>
      <c r="C122" s="21"/>
      <c r="D122" s="21" t="s">
        <v>467</v>
      </c>
      <c r="E122" s="12" t="s">
        <v>10</v>
      </c>
      <c r="F122" s="41">
        <v>0.4</v>
      </c>
      <c r="G122" s="12" t="s">
        <v>279</v>
      </c>
      <c r="H122" s="41">
        <v>0.8</v>
      </c>
      <c r="I122" s="12" t="s">
        <v>279</v>
      </c>
      <c r="J122" s="41">
        <v>10.751000000000001</v>
      </c>
      <c r="K122" s="12" t="s">
        <v>279</v>
      </c>
      <c r="L122" s="67">
        <v>1</v>
      </c>
      <c r="M122" s="12" t="s">
        <v>281</v>
      </c>
      <c r="N122" s="81">
        <v>3.44</v>
      </c>
      <c r="O122" s="89">
        <v>0</v>
      </c>
      <c r="P122" s="71">
        <v>0</v>
      </c>
      <c r="Q122" s="71">
        <v>0</v>
      </c>
      <c r="R122" s="71">
        <v>3.44</v>
      </c>
      <c r="S122" s="71"/>
      <c r="T122" s="105" t="s">
        <v>676</v>
      </c>
      <c r="U122" s="105" t="s">
        <v>302</v>
      </c>
      <c r="V122" s="104"/>
      <c r="Y122" s="5"/>
    </row>
    <row r="123" spans="2:25" s="3" customFormat="1" ht="13.5" customHeight="1">
      <c r="B123" s="7" t="s">
        <v>254</v>
      </c>
      <c r="C123" s="18" t="s">
        <v>256</v>
      </c>
      <c r="D123" s="18" t="s">
        <v>260</v>
      </c>
      <c r="E123" s="7"/>
      <c r="F123" s="45" t="s">
        <v>756</v>
      </c>
      <c r="G123" s="56"/>
      <c r="H123" s="56"/>
      <c r="I123" s="56"/>
      <c r="J123" s="56"/>
      <c r="K123" s="56"/>
      <c r="L123" s="56"/>
      <c r="M123" s="72"/>
      <c r="N123" s="78" t="s">
        <v>262</v>
      </c>
      <c r="O123" s="87"/>
      <c r="P123" s="87"/>
      <c r="Q123" s="87"/>
      <c r="R123" s="87"/>
      <c r="S123" s="91"/>
      <c r="T123" s="122" t="s">
        <v>161</v>
      </c>
      <c r="U123" s="134"/>
      <c r="V123" s="140" t="s">
        <v>120</v>
      </c>
      <c r="Y123" s="5"/>
    </row>
    <row r="124" spans="2:25" s="3" customFormat="1" ht="13.5" customHeight="1">
      <c r="B124" s="8"/>
      <c r="C124" s="19"/>
      <c r="D124" s="19"/>
      <c r="E124" s="8"/>
      <c r="F124" s="45"/>
      <c r="G124" s="56"/>
      <c r="H124" s="56"/>
      <c r="I124" s="56"/>
      <c r="J124" s="56"/>
      <c r="K124" s="56"/>
      <c r="L124" s="56"/>
      <c r="M124" s="72"/>
      <c r="N124" s="78"/>
      <c r="O124" s="87" t="s">
        <v>263</v>
      </c>
      <c r="P124" s="91"/>
      <c r="Q124" s="85" t="s">
        <v>266</v>
      </c>
      <c r="R124" s="91"/>
      <c r="S124" s="99" t="s">
        <v>271</v>
      </c>
      <c r="T124" s="122"/>
      <c r="U124" s="134"/>
      <c r="V124" s="142"/>
      <c r="Y124" s="5"/>
    </row>
    <row r="125" spans="2:25" s="3" customFormat="1" ht="14.25" customHeight="1">
      <c r="B125" s="9"/>
      <c r="C125" s="20"/>
      <c r="D125" s="20"/>
      <c r="E125" s="9"/>
      <c r="F125" s="50"/>
      <c r="G125" s="50"/>
      <c r="H125" s="60" t="s">
        <v>62</v>
      </c>
      <c r="I125" s="50"/>
      <c r="J125" s="60" t="s">
        <v>757</v>
      </c>
      <c r="K125" s="50"/>
      <c r="L125" s="60" t="s">
        <v>758</v>
      </c>
      <c r="M125" s="50"/>
      <c r="N125" s="82"/>
      <c r="O125" s="90" t="s">
        <v>273</v>
      </c>
      <c r="P125" s="90" t="s">
        <v>275</v>
      </c>
      <c r="Q125" s="90" t="s">
        <v>273</v>
      </c>
      <c r="R125" s="90" t="s">
        <v>275</v>
      </c>
      <c r="S125" s="90"/>
      <c r="T125" s="123"/>
      <c r="U125" s="135"/>
      <c r="V125" s="143"/>
      <c r="Y125" s="5"/>
    </row>
    <row r="126" spans="2:25" s="3" customFormat="1" ht="22.5">
      <c r="B126" s="12">
        <v>116</v>
      </c>
      <c r="C126" s="21"/>
      <c r="D126" s="21" t="s">
        <v>56</v>
      </c>
      <c r="E126" s="12" t="s">
        <v>340</v>
      </c>
      <c r="F126" s="41">
        <v>0.4</v>
      </c>
      <c r="G126" s="12" t="s">
        <v>279</v>
      </c>
      <c r="H126" s="41">
        <v>0.8</v>
      </c>
      <c r="I126" s="12" t="s">
        <v>279</v>
      </c>
      <c r="J126" s="41">
        <v>10.751000000000001</v>
      </c>
      <c r="K126" s="12" t="s">
        <v>279</v>
      </c>
      <c r="L126" s="67">
        <v>1</v>
      </c>
      <c r="M126" s="12" t="s">
        <v>281</v>
      </c>
      <c r="N126" s="71">
        <v>3.44</v>
      </c>
      <c r="O126" s="71">
        <v>0</v>
      </c>
      <c r="P126" s="71">
        <v>0</v>
      </c>
      <c r="Q126" s="71">
        <v>0</v>
      </c>
      <c r="R126" s="71">
        <v>3.44</v>
      </c>
      <c r="S126" s="71"/>
      <c r="T126" s="105" t="s">
        <v>676</v>
      </c>
      <c r="U126" s="105" t="s">
        <v>302</v>
      </c>
      <c r="V126" s="104"/>
      <c r="Y126" s="5"/>
    </row>
    <row r="127" spans="2:25" s="3" customFormat="1" ht="22.5">
      <c r="B127" s="12">
        <v>117</v>
      </c>
      <c r="C127" s="21"/>
      <c r="D127" s="21" t="s">
        <v>388</v>
      </c>
      <c r="E127" s="12" t="s">
        <v>10</v>
      </c>
      <c r="F127" s="41">
        <v>0.4</v>
      </c>
      <c r="G127" s="12" t="s">
        <v>279</v>
      </c>
      <c r="H127" s="41">
        <v>0.8</v>
      </c>
      <c r="I127" s="12" t="s">
        <v>279</v>
      </c>
      <c r="J127" s="41">
        <v>10.751000000000001</v>
      </c>
      <c r="K127" s="12" t="s">
        <v>279</v>
      </c>
      <c r="L127" s="67">
        <v>1</v>
      </c>
      <c r="M127" s="12" t="s">
        <v>281</v>
      </c>
      <c r="N127" s="71">
        <v>3.44</v>
      </c>
      <c r="O127" s="71">
        <v>0</v>
      </c>
      <c r="P127" s="71">
        <v>0</v>
      </c>
      <c r="Q127" s="71">
        <v>0</v>
      </c>
      <c r="R127" s="71">
        <v>3.44</v>
      </c>
      <c r="S127" s="71"/>
      <c r="T127" s="105" t="s">
        <v>676</v>
      </c>
      <c r="U127" s="105" t="s">
        <v>302</v>
      </c>
      <c r="V127" s="104"/>
      <c r="Y127" s="5"/>
    </row>
    <row r="128" spans="2:25" s="3" customFormat="1" ht="22.5">
      <c r="B128" s="12">
        <v>118</v>
      </c>
      <c r="C128" s="21"/>
      <c r="D128" s="21" t="s">
        <v>469</v>
      </c>
      <c r="E128" s="12" t="s">
        <v>162</v>
      </c>
      <c r="F128" s="41">
        <v>0.4</v>
      </c>
      <c r="G128" s="12" t="s">
        <v>279</v>
      </c>
      <c r="H128" s="41">
        <v>0.8</v>
      </c>
      <c r="I128" s="12" t="s">
        <v>279</v>
      </c>
      <c r="J128" s="41">
        <v>10.351000000000001</v>
      </c>
      <c r="K128" s="12" t="s">
        <v>279</v>
      </c>
      <c r="L128" s="67">
        <v>1</v>
      </c>
      <c r="M128" s="12" t="s">
        <v>281</v>
      </c>
      <c r="N128" s="71">
        <v>3.31</v>
      </c>
      <c r="O128" s="71">
        <v>0</v>
      </c>
      <c r="P128" s="71">
        <v>0</v>
      </c>
      <c r="Q128" s="71">
        <v>0</v>
      </c>
      <c r="R128" s="71">
        <v>3.31</v>
      </c>
      <c r="S128" s="71"/>
      <c r="T128" s="105" t="s">
        <v>676</v>
      </c>
      <c r="U128" s="105" t="s">
        <v>302</v>
      </c>
      <c r="V128" s="104"/>
      <c r="Y128" s="5"/>
    </row>
    <row r="129" spans="2:26" s="3" customFormat="1" ht="22.5">
      <c r="B129" s="12">
        <v>119</v>
      </c>
      <c r="C129" s="21" t="s">
        <v>78</v>
      </c>
      <c r="D129" s="21" t="s">
        <v>471</v>
      </c>
      <c r="E129" s="12" t="s">
        <v>298</v>
      </c>
      <c r="F129" s="41">
        <v>0.3</v>
      </c>
      <c r="G129" s="12" t="s">
        <v>279</v>
      </c>
      <c r="H129" s="41">
        <v>0.995</v>
      </c>
      <c r="I129" s="12" t="s">
        <v>279</v>
      </c>
      <c r="J129" s="41">
        <v>16.399999999999999</v>
      </c>
      <c r="K129" s="12" t="s">
        <v>279</v>
      </c>
      <c r="L129" s="67">
        <v>1</v>
      </c>
      <c r="M129" s="12" t="s">
        <v>281</v>
      </c>
      <c r="N129" s="71">
        <v>4.9000000000000004</v>
      </c>
      <c r="O129" s="71">
        <v>0</v>
      </c>
      <c r="P129" s="71">
        <v>0</v>
      </c>
      <c r="Q129" s="71">
        <v>0</v>
      </c>
      <c r="R129" s="71">
        <v>4.9000000000000004</v>
      </c>
      <c r="S129" s="71"/>
      <c r="T129" s="105" t="s">
        <v>570</v>
      </c>
      <c r="U129" s="105" t="s">
        <v>707</v>
      </c>
      <c r="V129" s="104"/>
      <c r="Y129" s="5"/>
    </row>
    <row r="130" spans="2:26" s="3" customFormat="1" ht="22.5">
      <c r="B130" s="12">
        <v>120</v>
      </c>
      <c r="C130" s="21"/>
      <c r="D130" s="21" t="s">
        <v>472</v>
      </c>
      <c r="E130" s="12" t="s">
        <v>475</v>
      </c>
      <c r="F130" s="41">
        <v>0.3</v>
      </c>
      <c r="G130" s="12" t="s">
        <v>279</v>
      </c>
      <c r="H130" s="41">
        <v>4.2959999999999994</v>
      </c>
      <c r="I130" s="12" t="s">
        <v>279</v>
      </c>
      <c r="J130" s="41">
        <v>15.999999999999998</v>
      </c>
      <c r="K130" s="12" t="s">
        <v>279</v>
      </c>
      <c r="L130" s="67">
        <v>1</v>
      </c>
      <c r="M130" s="12" t="s">
        <v>281</v>
      </c>
      <c r="N130" s="71">
        <v>20.62</v>
      </c>
      <c r="O130" s="71">
        <v>0</v>
      </c>
      <c r="P130" s="71">
        <v>0</v>
      </c>
      <c r="Q130" s="71">
        <v>0</v>
      </c>
      <c r="R130" s="71">
        <v>20.62</v>
      </c>
      <c r="S130" s="71"/>
      <c r="T130" s="105" t="s">
        <v>570</v>
      </c>
      <c r="U130" s="105" t="s">
        <v>707</v>
      </c>
      <c r="V130" s="104"/>
      <c r="Y130" s="5"/>
    </row>
    <row r="131" spans="2:26" s="3" customFormat="1" ht="22.5">
      <c r="B131" s="12">
        <v>121</v>
      </c>
      <c r="C131" s="21"/>
      <c r="D131" s="21" t="s">
        <v>346</v>
      </c>
      <c r="E131" s="12" t="s">
        <v>478</v>
      </c>
      <c r="F131" s="41">
        <v>0.3</v>
      </c>
      <c r="G131" s="12" t="s">
        <v>279</v>
      </c>
      <c r="H131" s="41">
        <v>3.431</v>
      </c>
      <c r="I131" s="12" t="s">
        <v>279</v>
      </c>
      <c r="J131" s="41">
        <v>16</v>
      </c>
      <c r="K131" s="12" t="s">
        <v>279</v>
      </c>
      <c r="L131" s="67">
        <v>1</v>
      </c>
      <c r="M131" s="12" t="s">
        <v>281</v>
      </c>
      <c r="N131" s="71">
        <v>16.47</v>
      </c>
      <c r="O131" s="71">
        <v>0</v>
      </c>
      <c r="P131" s="71">
        <v>0</v>
      </c>
      <c r="Q131" s="71">
        <v>0</v>
      </c>
      <c r="R131" s="71">
        <v>16.47</v>
      </c>
      <c r="S131" s="71"/>
      <c r="T131" s="105" t="s">
        <v>570</v>
      </c>
      <c r="U131" s="105" t="s">
        <v>707</v>
      </c>
      <c r="V131" s="104"/>
      <c r="Y131" s="5"/>
    </row>
    <row r="132" spans="2:26" s="3" customFormat="1" ht="22.5">
      <c r="B132" s="12">
        <v>122</v>
      </c>
      <c r="C132" s="21"/>
      <c r="D132" s="21" t="s">
        <v>480</v>
      </c>
      <c r="E132" s="12" t="s">
        <v>102</v>
      </c>
      <c r="F132" s="41">
        <v>0.5</v>
      </c>
      <c r="G132" s="12" t="s">
        <v>279</v>
      </c>
      <c r="H132" s="41">
        <v>4</v>
      </c>
      <c r="I132" s="12" t="s">
        <v>279</v>
      </c>
      <c r="J132" s="41">
        <v>3.8</v>
      </c>
      <c r="K132" s="12" t="s">
        <v>279</v>
      </c>
      <c r="L132" s="67">
        <v>1</v>
      </c>
      <c r="M132" s="12" t="s">
        <v>281</v>
      </c>
      <c r="N132" s="71">
        <v>7.6</v>
      </c>
      <c r="O132" s="71">
        <v>0</v>
      </c>
      <c r="P132" s="71">
        <v>0</v>
      </c>
      <c r="Q132" s="71">
        <v>0</v>
      </c>
      <c r="R132" s="71">
        <v>7.6</v>
      </c>
      <c r="S132" s="71"/>
      <c r="T132" s="105" t="s">
        <v>720</v>
      </c>
      <c r="U132" s="105" t="s">
        <v>724</v>
      </c>
      <c r="V132" s="104"/>
      <c r="Y132" s="5"/>
    </row>
    <row r="133" spans="2:26" s="3" customFormat="1" ht="22.5">
      <c r="B133" s="12">
        <v>123</v>
      </c>
      <c r="C133" s="21"/>
      <c r="D133" s="21" t="s">
        <v>482</v>
      </c>
      <c r="E133" s="12" t="s">
        <v>485</v>
      </c>
      <c r="F133" s="41">
        <v>0.15</v>
      </c>
      <c r="G133" s="12" t="s">
        <v>279</v>
      </c>
      <c r="H133" s="41">
        <v>2.2010000000000001</v>
      </c>
      <c r="I133" s="12" t="s">
        <v>279</v>
      </c>
      <c r="J133" s="41">
        <v>2.35</v>
      </c>
      <c r="K133" s="12" t="s">
        <v>279</v>
      </c>
      <c r="L133" s="67">
        <v>1</v>
      </c>
      <c r="M133" s="12" t="s">
        <v>281</v>
      </c>
      <c r="N133" s="71">
        <v>0.78</v>
      </c>
      <c r="O133" s="71">
        <v>0</v>
      </c>
      <c r="P133" s="71">
        <v>0</v>
      </c>
      <c r="Q133" s="71">
        <v>0</v>
      </c>
      <c r="R133" s="71">
        <v>0.78</v>
      </c>
      <c r="S133" s="71"/>
      <c r="T133" s="105" t="s">
        <v>720</v>
      </c>
      <c r="U133" s="105" t="s">
        <v>725</v>
      </c>
      <c r="V133" s="104"/>
      <c r="Y133" s="5"/>
    </row>
    <row r="134" spans="2:26" s="3" customFormat="1" ht="22.5">
      <c r="B134" s="12">
        <v>124</v>
      </c>
      <c r="C134" s="21"/>
      <c r="D134" s="21" t="s">
        <v>487</v>
      </c>
      <c r="E134" s="12" t="s">
        <v>59</v>
      </c>
      <c r="F134" s="41">
        <v>0.35</v>
      </c>
      <c r="G134" s="12" t="s">
        <v>279</v>
      </c>
      <c r="H134" s="41">
        <v>3.1749999999999998</v>
      </c>
      <c r="I134" s="12" t="s">
        <v>279</v>
      </c>
      <c r="J134" s="41">
        <v>2.9</v>
      </c>
      <c r="K134" s="12" t="s">
        <v>279</v>
      </c>
      <c r="L134" s="67">
        <v>1</v>
      </c>
      <c r="M134" s="12" t="s">
        <v>281</v>
      </c>
      <c r="N134" s="71">
        <v>3.22</v>
      </c>
      <c r="O134" s="71">
        <v>0</v>
      </c>
      <c r="P134" s="71">
        <v>0</v>
      </c>
      <c r="Q134" s="71">
        <v>0</v>
      </c>
      <c r="R134" s="71">
        <v>3.22</v>
      </c>
      <c r="S134" s="71"/>
      <c r="T134" s="105" t="s">
        <v>720</v>
      </c>
      <c r="U134" s="105" t="s">
        <v>727</v>
      </c>
      <c r="V134" s="104"/>
      <c r="Y134" s="5"/>
    </row>
    <row r="135" spans="2:26" s="3" customFormat="1" ht="22.5">
      <c r="B135" s="12">
        <v>125</v>
      </c>
      <c r="C135" s="21"/>
      <c r="D135" s="21" t="s">
        <v>244</v>
      </c>
      <c r="E135" s="12" t="s">
        <v>358</v>
      </c>
      <c r="F135" s="41">
        <v>0.35</v>
      </c>
      <c r="G135" s="12" t="s">
        <v>279</v>
      </c>
      <c r="H135" s="41">
        <v>4.6509999999999998</v>
      </c>
      <c r="I135" s="12" t="s">
        <v>279</v>
      </c>
      <c r="J135" s="41">
        <v>2.6</v>
      </c>
      <c r="K135" s="12" t="s">
        <v>279</v>
      </c>
      <c r="L135" s="67">
        <v>1</v>
      </c>
      <c r="M135" s="12" t="s">
        <v>281</v>
      </c>
      <c r="N135" s="71">
        <v>4.2300000000000004</v>
      </c>
      <c r="O135" s="71">
        <v>0</v>
      </c>
      <c r="P135" s="71">
        <v>0</v>
      </c>
      <c r="Q135" s="71">
        <v>0</v>
      </c>
      <c r="R135" s="71">
        <v>4.2300000000000004</v>
      </c>
      <c r="S135" s="71"/>
      <c r="T135" s="105" t="s">
        <v>720</v>
      </c>
      <c r="U135" s="105" t="s">
        <v>727</v>
      </c>
      <c r="V135" s="104"/>
      <c r="Y135" s="5"/>
    </row>
    <row r="136" spans="2:26" s="3" customFormat="1" ht="22.5">
      <c r="B136" s="12">
        <v>126</v>
      </c>
      <c r="C136" s="21"/>
      <c r="D136" s="21" t="s">
        <v>264</v>
      </c>
      <c r="E136" s="12" t="s">
        <v>488</v>
      </c>
      <c r="F136" s="41">
        <v>0.35</v>
      </c>
      <c r="G136" s="12" t="s">
        <v>279</v>
      </c>
      <c r="H136" s="41">
        <v>2.625</v>
      </c>
      <c r="I136" s="12" t="s">
        <v>279</v>
      </c>
      <c r="J136" s="41">
        <v>15.999999999999998</v>
      </c>
      <c r="K136" s="12" t="s">
        <v>279</v>
      </c>
      <c r="L136" s="67">
        <v>1</v>
      </c>
      <c r="M136" s="12" t="s">
        <v>281</v>
      </c>
      <c r="N136" s="71">
        <v>14.7</v>
      </c>
      <c r="O136" s="71">
        <v>0</v>
      </c>
      <c r="P136" s="71">
        <v>0</v>
      </c>
      <c r="Q136" s="71">
        <v>0</v>
      </c>
      <c r="R136" s="71">
        <v>14.7</v>
      </c>
      <c r="S136" s="71"/>
      <c r="T136" s="105" t="s">
        <v>720</v>
      </c>
      <c r="U136" s="105" t="s">
        <v>727</v>
      </c>
      <c r="V136" s="104"/>
      <c r="Y136" s="5"/>
    </row>
    <row r="137" spans="2:26" s="3" customFormat="1" ht="45" customHeight="1">
      <c r="B137" s="12">
        <v>127</v>
      </c>
      <c r="C137" s="21" t="s">
        <v>490</v>
      </c>
      <c r="D137" s="21" t="s">
        <v>447</v>
      </c>
      <c r="E137" s="12" t="s">
        <v>493</v>
      </c>
      <c r="F137" s="41">
        <v>0.25</v>
      </c>
      <c r="G137" s="12" t="s">
        <v>279</v>
      </c>
      <c r="H137" s="41">
        <v>16.2</v>
      </c>
      <c r="I137" s="12" t="s">
        <v>279</v>
      </c>
      <c r="J137" s="41">
        <v>2.4</v>
      </c>
      <c r="K137" s="12" t="s">
        <v>279</v>
      </c>
      <c r="L137" s="67">
        <v>1</v>
      </c>
      <c r="M137" s="12" t="s">
        <v>281</v>
      </c>
      <c r="N137" s="71">
        <v>9.7200000000000006</v>
      </c>
      <c r="O137" s="71">
        <v>0.97</v>
      </c>
      <c r="P137" s="71">
        <v>0</v>
      </c>
      <c r="Q137" s="71">
        <v>0</v>
      </c>
      <c r="R137" s="71">
        <v>8.75</v>
      </c>
      <c r="S137" s="71"/>
      <c r="T137" s="105" t="s">
        <v>721</v>
      </c>
      <c r="U137" s="105" t="s">
        <v>733</v>
      </c>
      <c r="V137" s="105" t="s">
        <v>729</v>
      </c>
      <c r="X137" s="145"/>
      <c r="Y137" s="146"/>
      <c r="Z137" s="146"/>
    </row>
    <row r="138" spans="2:26" s="3" customFormat="1" ht="45" customHeight="1">
      <c r="B138" s="12">
        <v>128</v>
      </c>
      <c r="C138" s="21"/>
      <c r="D138" s="21" t="s">
        <v>452</v>
      </c>
      <c r="E138" s="12" t="s">
        <v>494</v>
      </c>
      <c r="F138" s="41">
        <v>0.3</v>
      </c>
      <c r="G138" s="12" t="s">
        <v>279</v>
      </c>
      <c r="H138" s="41">
        <v>5.3</v>
      </c>
      <c r="I138" s="12" t="s">
        <v>279</v>
      </c>
      <c r="J138" s="41">
        <v>2.5</v>
      </c>
      <c r="K138" s="12" t="s">
        <v>279</v>
      </c>
      <c r="L138" s="67">
        <v>1</v>
      </c>
      <c r="M138" s="12" t="s">
        <v>281</v>
      </c>
      <c r="N138" s="71">
        <v>3.98</v>
      </c>
      <c r="O138" s="71">
        <v>0.4</v>
      </c>
      <c r="P138" s="71">
        <v>0</v>
      </c>
      <c r="Q138" s="71">
        <v>0</v>
      </c>
      <c r="R138" s="71">
        <v>3.58</v>
      </c>
      <c r="S138" s="71"/>
      <c r="T138" s="105" t="s">
        <v>722</v>
      </c>
      <c r="U138" s="105" t="s">
        <v>550</v>
      </c>
      <c r="V138" s="105" t="s">
        <v>732</v>
      </c>
      <c r="X138" s="145"/>
      <c r="Y138" s="146"/>
      <c r="Z138" s="146"/>
    </row>
    <row r="139" spans="2:26" s="3" customFormat="1" ht="45" customHeight="1">
      <c r="B139" s="12">
        <v>129</v>
      </c>
      <c r="C139" s="21"/>
      <c r="D139" s="21" t="s">
        <v>495</v>
      </c>
      <c r="E139" s="12" t="s">
        <v>139</v>
      </c>
      <c r="F139" s="41">
        <v>0.25</v>
      </c>
      <c r="G139" s="12" t="s">
        <v>279</v>
      </c>
      <c r="H139" s="41">
        <v>2.4</v>
      </c>
      <c r="I139" s="12" t="s">
        <v>279</v>
      </c>
      <c r="J139" s="41">
        <v>3.1749999999999998</v>
      </c>
      <c r="K139" s="12" t="s">
        <v>279</v>
      </c>
      <c r="L139" s="67">
        <v>1</v>
      </c>
      <c r="M139" s="12" t="s">
        <v>281</v>
      </c>
      <c r="N139" s="71">
        <v>1.91</v>
      </c>
      <c r="O139" s="71">
        <v>0.19</v>
      </c>
      <c r="P139" s="71">
        <v>0</v>
      </c>
      <c r="Q139" s="71">
        <v>0</v>
      </c>
      <c r="R139" s="71">
        <v>1.72</v>
      </c>
      <c r="S139" s="71"/>
      <c r="T139" s="105" t="s">
        <v>720</v>
      </c>
      <c r="U139" s="105" t="s">
        <v>550</v>
      </c>
      <c r="V139" s="105" t="s">
        <v>729</v>
      </c>
      <c r="X139" s="145"/>
      <c r="Y139" s="146"/>
      <c r="Z139" s="146"/>
    </row>
    <row r="140" spans="2:26" s="3" customFormat="1" ht="45" customHeight="1">
      <c r="B140" s="12">
        <v>130</v>
      </c>
      <c r="C140" s="21"/>
      <c r="D140" s="21" t="s">
        <v>496</v>
      </c>
      <c r="E140" s="12" t="s">
        <v>175</v>
      </c>
      <c r="F140" s="41">
        <v>0.25</v>
      </c>
      <c r="G140" s="12" t="s">
        <v>279</v>
      </c>
      <c r="H140" s="41">
        <v>16.2</v>
      </c>
      <c r="I140" s="12" t="s">
        <v>279</v>
      </c>
      <c r="J140" s="41">
        <v>3.55</v>
      </c>
      <c r="K140" s="12" t="s">
        <v>279</v>
      </c>
      <c r="L140" s="67">
        <v>1</v>
      </c>
      <c r="M140" s="12" t="s">
        <v>281</v>
      </c>
      <c r="N140" s="71">
        <v>14.38</v>
      </c>
      <c r="O140" s="71">
        <v>1.44</v>
      </c>
      <c r="P140" s="71">
        <v>0</v>
      </c>
      <c r="Q140" s="71">
        <v>0</v>
      </c>
      <c r="R140" s="71">
        <v>12.940000000000001</v>
      </c>
      <c r="S140" s="71"/>
      <c r="T140" s="105" t="s">
        <v>723</v>
      </c>
      <c r="U140" s="105" t="s">
        <v>259</v>
      </c>
      <c r="V140" s="105" t="s">
        <v>729</v>
      </c>
      <c r="X140" s="145"/>
      <c r="Y140" s="146"/>
      <c r="Z140" s="146"/>
    </row>
    <row r="141" spans="2:26" s="3" customFormat="1" ht="45" customHeight="1">
      <c r="B141" s="12">
        <v>131</v>
      </c>
      <c r="C141" s="21"/>
      <c r="D141" s="21" t="s">
        <v>246</v>
      </c>
      <c r="E141" s="12" t="s">
        <v>483</v>
      </c>
      <c r="F141" s="41">
        <v>0.3</v>
      </c>
      <c r="G141" s="12" t="s">
        <v>279</v>
      </c>
      <c r="H141" s="41">
        <v>4.4020000000000001</v>
      </c>
      <c r="I141" s="12" t="s">
        <v>279</v>
      </c>
      <c r="J141" s="41">
        <v>2.5</v>
      </c>
      <c r="K141" s="12" t="s">
        <v>279</v>
      </c>
      <c r="L141" s="67">
        <v>1</v>
      </c>
      <c r="M141" s="12" t="s">
        <v>281</v>
      </c>
      <c r="N141" s="71">
        <v>3.3</v>
      </c>
      <c r="O141" s="71">
        <v>0.33</v>
      </c>
      <c r="P141" s="71">
        <v>0</v>
      </c>
      <c r="Q141" s="71">
        <v>0</v>
      </c>
      <c r="R141" s="71">
        <v>2.97</v>
      </c>
      <c r="S141" s="71"/>
      <c r="T141" s="105" t="s">
        <v>722</v>
      </c>
      <c r="U141" s="105" t="s">
        <v>669</v>
      </c>
      <c r="V141" s="105" t="s">
        <v>732</v>
      </c>
      <c r="X141" s="145"/>
      <c r="Y141" s="146"/>
      <c r="Z141" s="146"/>
    </row>
    <row r="142" spans="2:26" s="3" customFormat="1" ht="45" customHeight="1">
      <c r="B142" s="12">
        <v>132</v>
      </c>
      <c r="C142" s="21"/>
      <c r="D142" s="21" t="s">
        <v>454</v>
      </c>
      <c r="E142" s="12" t="s">
        <v>498</v>
      </c>
      <c r="F142" s="41">
        <v>0.3</v>
      </c>
      <c r="G142" s="12" t="s">
        <v>279</v>
      </c>
      <c r="H142" s="41">
        <v>4.6510000000000007</v>
      </c>
      <c r="I142" s="12" t="s">
        <v>279</v>
      </c>
      <c r="J142" s="41">
        <v>3.9249999999999998</v>
      </c>
      <c r="K142" s="12" t="s">
        <v>279</v>
      </c>
      <c r="L142" s="67">
        <v>1</v>
      </c>
      <c r="M142" s="12" t="s">
        <v>281</v>
      </c>
      <c r="N142" s="71">
        <v>5.48</v>
      </c>
      <c r="O142" s="71">
        <v>0.55000000000000004</v>
      </c>
      <c r="P142" s="71">
        <v>0</v>
      </c>
      <c r="Q142" s="71">
        <v>0</v>
      </c>
      <c r="R142" s="71">
        <v>4.9300000000000006</v>
      </c>
      <c r="S142" s="71"/>
      <c r="T142" s="105" t="s">
        <v>720</v>
      </c>
      <c r="U142" s="105" t="s">
        <v>735</v>
      </c>
      <c r="V142" s="105" t="s">
        <v>732</v>
      </c>
      <c r="X142" s="145"/>
      <c r="Y142" s="146"/>
      <c r="Z142" s="146"/>
    </row>
    <row r="143" spans="2:26" s="3" customFormat="1" ht="16.5" customHeight="1">
      <c r="B143" s="12">
        <v>133</v>
      </c>
      <c r="C143" s="15"/>
      <c r="D143" s="21"/>
      <c r="E143" s="12"/>
      <c r="F143" s="12"/>
      <c r="G143" s="21"/>
      <c r="H143" s="12"/>
      <c r="I143" s="21"/>
      <c r="J143" s="12"/>
      <c r="K143" s="21"/>
      <c r="L143" s="12"/>
      <c r="M143" s="71" t="s">
        <v>226</v>
      </c>
      <c r="N143" s="71">
        <v>218.93999999999997</v>
      </c>
      <c r="O143" s="71">
        <v>16.97</v>
      </c>
      <c r="P143" s="71">
        <v>0</v>
      </c>
      <c r="Q143" s="71">
        <v>0</v>
      </c>
      <c r="R143" s="71">
        <v>201.97</v>
      </c>
      <c r="S143" s="71">
        <v>0</v>
      </c>
      <c r="T143" s="104"/>
      <c r="U143" s="104"/>
      <c r="V143" s="104"/>
      <c r="Y143" s="5"/>
    </row>
    <row r="144" spans="2:26" s="3" customFormat="1" ht="16.5" customHeight="1">
      <c r="B144" s="12">
        <v>134</v>
      </c>
      <c r="C144" s="15" t="s">
        <v>499</v>
      </c>
      <c r="D144" s="21" t="s">
        <v>500</v>
      </c>
      <c r="E144" s="12"/>
      <c r="F144" s="51" t="s">
        <v>394</v>
      </c>
      <c r="G144" s="58"/>
      <c r="H144" s="61"/>
      <c r="I144" s="21"/>
      <c r="J144" s="12"/>
      <c r="K144" s="21"/>
      <c r="L144" s="12"/>
      <c r="M144" s="12" t="s">
        <v>281</v>
      </c>
      <c r="N144" s="71">
        <v>6.14</v>
      </c>
      <c r="O144" s="71">
        <v>0</v>
      </c>
      <c r="P144" s="71">
        <v>0</v>
      </c>
      <c r="Q144" s="71">
        <v>6.14</v>
      </c>
      <c r="R144" s="71">
        <v>0</v>
      </c>
      <c r="S144" s="71"/>
      <c r="T144" s="104"/>
      <c r="U144" s="104"/>
      <c r="V144" s="104"/>
      <c r="Y144" s="5"/>
    </row>
    <row r="145" spans="2:25" s="3" customFormat="1" ht="16.5" customHeight="1">
      <c r="B145" s="12">
        <v>135</v>
      </c>
      <c r="C145" s="15"/>
      <c r="D145" s="21" t="s">
        <v>501</v>
      </c>
      <c r="E145" s="12"/>
      <c r="F145" s="41">
        <v>0.79</v>
      </c>
      <c r="G145" s="12" t="s">
        <v>279</v>
      </c>
      <c r="H145" s="41">
        <v>3.52</v>
      </c>
      <c r="I145" s="21"/>
      <c r="J145" s="41">
        <v>3.52</v>
      </c>
      <c r="K145" s="21"/>
      <c r="L145" s="12"/>
      <c r="M145" s="12" t="s">
        <v>281</v>
      </c>
      <c r="N145" s="71"/>
      <c r="O145" s="71"/>
      <c r="P145" s="71"/>
      <c r="Q145" s="71"/>
      <c r="R145" s="71"/>
      <c r="S145" s="71"/>
      <c r="T145" s="104"/>
      <c r="U145" s="104"/>
      <c r="V145" s="104"/>
      <c r="Y145" s="5"/>
    </row>
    <row r="146" spans="2:25" s="3" customFormat="1" ht="16.5" customHeight="1">
      <c r="B146" s="12">
        <v>136</v>
      </c>
      <c r="C146" s="15"/>
      <c r="D146" s="21" t="s">
        <v>167</v>
      </c>
      <c r="E146" s="12"/>
      <c r="F146" s="41">
        <v>0.5</v>
      </c>
      <c r="G146" s="12" t="s">
        <v>279</v>
      </c>
      <c r="H146" s="41">
        <v>5.0999999999999996</v>
      </c>
      <c r="I146" s="21"/>
      <c r="J146" s="41">
        <v>2.11</v>
      </c>
      <c r="K146" s="21"/>
      <c r="L146" s="63">
        <v>16</v>
      </c>
      <c r="M146" s="12" t="s">
        <v>281</v>
      </c>
      <c r="N146" s="71"/>
      <c r="O146" s="71"/>
      <c r="P146" s="71"/>
      <c r="Q146" s="71"/>
      <c r="R146" s="71"/>
      <c r="S146" s="71"/>
      <c r="T146" s="104"/>
      <c r="U146" s="104"/>
      <c r="V146" s="104"/>
      <c r="Y146" s="5"/>
    </row>
    <row r="147" spans="2:25" s="3" customFormat="1" ht="16.5" customHeight="1">
      <c r="B147" s="12">
        <v>137</v>
      </c>
      <c r="C147" s="15"/>
      <c r="D147" s="21" t="s">
        <v>427</v>
      </c>
      <c r="E147" s="12"/>
      <c r="F147" s="31" t="s">
        <v>670</v>
      </c>
      <c r="G147" s="42"/>
      <c r="H147" s="42"/>
      <c r="I147" s="42"/>
      <c r="J147" s="42"/>
      <c r="K147" s="42"/>
      <c r="L147" s="64"/>
      <c r="M147" s="12" t="s">
        <v>281</v>
      </c>
      <c r="N147" s="71">
        <v>49.9</v>
      </c>
      <c r="O147" s="71">
        <v>0</v>
      </c>
      <c r="P147" s="71">
        <v>8.3000000000000007</v>
      </c>
      <c r="Q147" s="71">
        <v>0</v>
      </c>
      <c r="R147" s="71">
        <v>41.599999999999994</v>
      </c>
      <c r="S147" s="71"/>
      <c r="T147" s="104"/>
      <c r="U147" s="104"/>
      <c r="V147" s="104"/>
      <c r="Y147" s="5"/>
    </row>
    <row r="148" spans="2:25" s="3" customFormat="1" ht="16.5" customHeight="1">
      <c r="B148" s="12">
        <v>138</v>
      </c>
      <c r="C148" s="15"/>
      <c r="D148" s="21" t="s">
        <v>502</v>
      </c>
      <c r="E148" s="12"/>
      <c r="F148" s="43">
        <v>86.09</v>
      </c>
      <c r="G148" s="12" t="s">
        <v>279</v>
      </c>
      <c r="H148" s="12"/>
      <c r="I148" s="12"/>
      <c r="J148" s="41">
        <v>0.45</v>
      </c>
      <c r="K148" s="12"/>
      <c r="L148" s="12"/>
      <c r="M148" s="12" t="s">
        <v>281</v>
      </c>
      <c r="N148" s="71">
        <v>38.74</v>
      </c>
      <c r="O148" s="71">
        <v>0</v>
      </c>
      <c r="P148" s="71">
        <v>6.5</v>
      </c>
      <c r="Q148" s="71">
        <v>0</v>
      </c>
      <c r="R148" s="71">
        <v>32.24</v>
      </c>
      <c r="S148" s="71"/>
      <c r="T148" s="104"/>
      <c r="U148" s="104"/>
      <c r="V148" s="104"/>
      <c r="Y148" s="5"/>
    </row>
    <row r="149" spans="2:25" s="3" customFormat="1" ht="16.5" customHeight="1">
      <c r="B149" s="12">
        <v>139</v>
      </c>
      <c r="C149" s="15"/>
      <c r="D149" s="12"/>
      <c r="E149" s="12"/>
      <c r="F149" s="12"/>
      <c r="G149" s="21"/>
      <c r="H149" s="12"/>
      <c r="I149" s="21"/>
      <c r="J149" s="12"/>
      <c r="K149" s="21"/>
      <c r="L149" s="12"/>
      <c r="M149" s="71" t="s">
        <v>226</v>
      </c>
      <c r="N149" s="71">
        <v>94.78</v>
      </c>
      <c r="O149" s="71">
        <v>0</v>
      </c>
      <c r="P149" s="71">
        <v>14.8</v>
      </c>
      <c r="Q149" s="71">
        <v>6.14</v>
      </c>
      <c r="R149" s="71">
        <v>73.84</v>
      </c>
      <c r="S149" s="71">
        <v>0</v>
      </c>
      <c r="T149" s="104"/>
      <c r="U149" s="104"/>
      <c r="V149" s="104"/>
      <c r="Y149" s="5"/>
    </row>
    <row r="150" spans="2:25" s="3" customFormat="1" ht="16.5" customHeight="1">
      <c r="B150" s="12">
        <v>140</v>
      </c>
      <c r="C150" s="15"/>
      <c r="D150" s="12"/>
      <c r="E150" s="12"/>
      <c r="F150" s="12"/>
      <c r="G150" s="21"/>
      <c r="H150" s="12"/>
      <c r="I150" s="21"/>
      <c r="J150" s="12"/>
      <c r="K150" s="21"/>
      <c r="L150" s="12"/>
      <c r="M150" s="71"/>
      <c r="N150" s="71"/>
      <c r="O150" s="71"/>
      <c r="P150" s="71"/>
      <c r="Q150" s="71"/>
      <c r="R150" s="71"/>
      <c r="S150" s="71"/>
      <c r="T150" s="104"/>
      <c r="U150" s="104"/>
      <c r="V150" s="104"/>
      <c r="Y150" s="5"/>
    </row>
    <row r="151" spans="2:25" s="3" customFormat="1" ht="16.5" customHeight="1">
      <c r="B151" s="12">
        <v>141</v>
      </c>
      <c r="C151" s="15" t="s">
        <v>401</v>
      </c>
      <c r="D151" s="21" t="s">
        <v>503</v>
      </c>
      <c r="E151" s="12"/>
      <c r="F151" s="52"/>
      <c r="G151" s="21"/>
      <c r="H151" s="12"/>
      <c r="I151" s="21"/>
      <c r="J151" s="12"/>
      <c r="K151" s="21"/>
      <c r="L151" s="12"/>
      <c r="M151" s="21"/>
      <c r="N151" s="71">
        <v>21.93</v>
      </c>
      <c r="O151" s="71">
        <v>0</v>
      </c>
      <c r="P151" s="71">
        <v>0</v>
      </c>
      <c r="Q151" s="71">
        <v>21.93</v>
      </c>
      <c r="R151" s="71">
        <v>0</v>
      </c>
      <c r="S151" s="71"/>
      <c r="T151" s="104"/>
      <c r="U151" s="104"/>
      <c r="V151" s="104"/>
      <c r="Y151" s="5"/>
    </row>
    <row r="152" spans="2:25" s="3" customFormat="1" ht="16.5" customHeight="1">
      <c r="B152" s="12">
        <v>142</v>
      </c>
      <c r="C152" s="15" t="s">
        <v>122</v>
      </c>
      <c r="D152" s="21" t="s">
        <v>503</v>
      </c>
      <c r="E152" s="12"/>
      <c r="F152" s="52"/>
      <c r="G152" s="21"/>
      <c r="H152" s="12"/>
      <c r="I152" s="21"/>
      <c r="J152" s="12"/>
      <c r="K152" s="21"/>
      <c r="L152" s="12"/>
      <c r="M152" s="21"/>
      <c r="N152" s="71">
        <v>3.1</v>
      </c>
      <c r="O152" s="71">
        <v>0</v>
      </c>
      <c r="P152" s="71">
        <v>0</v>
      </c>
      <c r="Q152" s="71">
        <v>3.1</v>
      </c>
      <c r="R152" s="71">
        <v>0</v>
      </c>
      <c r="S152" s="71"/>
      <c r="T152" s="104"/>
      <c r="U152" s="104"/>
      <c r="V152" s="104"/>
      <c r="Y152" s="5"/>
    </row>
    <row r="153" spans="2:25" s="3" customFormat="1" ht="16.5" customHeight="1">
      <c r="B153" s="12">
        <v>143</v>
      </c>
      <c r="C153" s="15" t="s">
        <v>130</v>
      </c>
      <c r="D153" s="21" t="s">
        <v>199</v>
      </c>
      <c r="E153" s="12"/>
      <c r="F153" s="52"/>
      <c r="G153" s="21"/>
      <c r="H153" s="12"/>
      <c r="I153" s="21"/>
      <c r="J153" s="12"/>
      <c r="K153" s="21"/>
      <c r="L153" s="12"/>
      <c r="M153" s="21"/>
      <c r="N153" s="71">
        <v>0.9</v>
      </c>
      <c r="O153" s="71">
        <v>0</v>
      </c>
      <c r="P153" s="71">
        <v>0</v>
      </c>
      <c r="Q153" s="71">
        <v>0.9</v>
      </c>
      <c r="R153" s="71">
        <v>0</v>
      </c>
      <c r="S153" s="71"/>
      <c r="T153" s="104"/>
      <c r="U153" s="104"/>
      <c r="V153" s="104"/>
      <c r="Y153" s="5"/>
    </row>
    <row r="154" spans="2:25" s="3" customFormat="1" ht="16.5" customHeight="1">
      <c r="B154" s="12">
        <v>144</v>
      </c>
      <c r="C154" s="15"/>
      <c r="D154" s="21"/>
      <c r="E154" s="12"/>
      <c r="F154" s="52"/>
      <c r="G154" s="21"/>
      <c r="H154" s="12"/>
      <c r="I154" s="21"/>
      <c r="J154" s="12"/>
      <c r="K154" s="21"/>
      <c r="L154" s="12"/>
      <c r="M154" s="71" t="s">
        <v>226</v>
      </c>
      <c r="N154" s="71">
        <v>25.93</v>
      </c>
      <c r="O154" s="71">
        <v>0</v>
      </c>
      <c r="P154" s="71">
        <v>0</v>
      </c>
      <c r="Q154" s="71">
        <v>25.93</v>
      </c>
      <c r="R154" s="71">
        <v>0</v>
      </c>
      <c r="S154" s="71">
        <v>0</v>
      </c>
      <c r="T154" s="104"/>
      <c r="U154" s="104"/>
      <c r="V154" s="104"/>
      <c r="Y154" s="5"/>
    </row>
    <row r="155" spans="2:25" s="3" customFormat="1" ht="16.5" customHeight="1">
      <c r="B155" s="12">
        <v>145</v>
      </c>
      <c r="C155" s="15"/>
      <c r="D155" s="21"/>
      <c r="E155" s="12"/>
      <c r="F155" s="52"/>
      <c r="G155" s="21"/>
      <c r="H155" s="12"/>
      <c r="I155" s="21"/>
      <c r="J155" s="12"/>
      <c r="K155" s="21"/>
      <c r="L155" s="12"/>
      <c r="M155" s="71"/>
      <c r="N155" s="71"/>
      <c r="O155" s="71"/>
      <c r="P155" s="71"/>
      <c r="Q155" s="71"/>
      <c r="R155" s="71"/>
      <c r="S155" s="71"/>
      <c r="T155" s="104"/>
      <c r="U155" s="104"/>
      <c r="V155" s="104"/>
      <c r="Y155" s="5"/>
    </row>
    <row r="156" spans="2:25" s="3" customFormat="1" ht="16.5" customHeight="1">
      <c r="B156" s="12">
        <v>146</v>
      </c>
      <c r="C156" s="15"/>
      <c r="D156" s="21"/>
      <c r="E156" s="12"/>
      <c r="F156" s="12"/>
      <c r="G156" s="21"/>
      <c r="H156" s="12"/>
      <c r="I156" s="21"/>
      <c r="J156" s="12"/>
      <c r="K156" s="21"/>
      <c r="L156" s="12"/>
      <c r="M156" s="21" t="s">
        <v>351</v>
      </c>
      <c r="N156" s="83">
        <v>898.98999999999978</v>
      </c>
      <c r="O156" s="83">
        <v>353.17999999999995</v>
      </c>
      <c r="P156" s="83">
        <v>64.400000000000006</v>
      </c>
      <c r="Q156" s="83">
        <v>195.69</v>
      </c>
      <c r="R156" s="83">
        <v>285.72000000000003</v>
      </c>
      <c r="S156" s="83">
        <v>0</v>
      </c>
      <c r="T156" s="104"/>
      <c r="U156" s="104"/>
      <c r="V156" s="104"/>
      <c r="Y156" s="5"/>
    </row>
    <row r="157" spans="2:25" s="3" customFormat="1" ht="14.25" customHeight="1">
      <c r="B157" s="13"/>
      <c r="C157" s="23"/>
      <c r="D157" s="28"/>
      <c r="E157" s="36"/>
      <c r="F157" s="53"/>
      <c r="G157" s="28"/>
      <c r="H157" s="36"/>
      <c r="I157" s="28"/>
      <c r="J157" s="36"/>
      <c r="K157" s="28"/>
      <c r="L157" s="36"/>
      <c r="M157" s="73"/>
      <c r="N157" s="73"/>
      <c r="O157" s="73"/>
      <c r="P157" s="73"/>
      <c r="Q157" s="73"/>
      <c r="R157" s="73"/>
      <c r="S157" s="73"/>
      <c r="T157" s="36"/>
      <c r="U157" s="36"/>
      <c r="V157" s="36"/>
      <c r="Y157" s="5"/>
    </row>
    <row r="158" spans="2:25" ht="13.5"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84"/>
      <c r="O158" s="29"/>
      <c r="P158" s="29"/>
      <c r="Q158" s="29"/>
      <c r="R158" s="29"/>
      <c r="S158" s="29"/>
      <c r="T158" s="124"/>
      <c r="U158" s="124"/>
      <c r="V158" s="124"/>
    </row>
    <row r="159" spans="2:25" ht="13.5"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84"/>
      <c r="S159" s="84"/>
      <c r="T159" s="124"/>
      <c r="U159" s="124"/>
      <c r="V159" s="124"/>
    </row>
    <row r="160" spans="2:25" ht="13.5">
      <c r="D160" s="29"/>
      <c r="E160" s="29"/>
      <c r="F160" s="54"/>
      <c r="G160" s="59"/>
      <c r="H160" s="59"/>
      <c r="I160" s="59"/>
      <c r="J160" s="54"/>
      <c r="K160" s="59"/>
      <c r="L160" s="29"/>
      <c r="M160" s="29"/>
      <c r="N160" s="29"/>
      <c r="O160" s="29"/>
      <c r="P160" s="29"/>
      <c r="Q160" s="29"/>
      <c r="R160" s="29"/>
      <c r="S160" s="29"/>
      <c r="T160" s="124"/>
      <c r="U160" s="124"/>
      <c r="V160" s="124"/>
    </row>
    <row r="161" spans="4:22" ht="13.5">
      <c r="D161" s="29"/>
      <c r="E161" s="29"/>
      <c r="F161" s="54"/>
      <c r="G161" s="59"/>
      <c r="H161" s="59"/>
      <c r="I161" s="59"/>
      <c r="J161" s="54"/>
      <c r="K161" s="59"/>
      <c r="L161" s="29"/>
      <c r="M161" s="29"/>
      <c r="N161" s="29"/>
      <c r="O161" s="29"/>
      <c r="P161" s="29"/>
      <c r="Q161" s="29"/>
      <c r="S161" s="84"/>
      <c r="T161" s="124"/>
      <c r="U161" s="124"/>
      <c r="V161" s="124"/>
    </row>
    <row r="162" spans="4:22" ht="13.5">
      <c r="D162" s="29"/>
      <c r="E162" s="29"/>
      <c r="F162" s="54"/>
      <c r="G162" s="59"/>
      <c r="H162" s="59"/>
      <c r="I162" s="59"/>
      <c r="J162" s="54"/>
      <c r="K162" s="59"/>
      <c r="L162" s="29"/>
      <c r="M162" s="29"/>
      <c r="N162" s="29"/>
      <c r="O162" s="29"/>
      <c r="P162" s="29"/>
      <c r="Q162" s="29"/>
      <c r="R162" s="29"/>
      <c r="S162" s="29"/>
      <c r="T162" s="124"/>
      <c r="U162" s="124"/>
      <c r="V162" s="124"/>
    </row>
    <row r="163" spans="4:22" ht="13.5">
      <c r="D163" s="29"/>
      <c r="E163" s="29"/>
      <c r="F163" s="54"/>
      <c r="G163" s="59"/>
      <c r="H163" s="59"/>
      <c r="I163" s="59"/>
      <c r="J163" s="54"/>
      <c r="K163" s="59"/>
      <c r="L163" s="29"/>
      <c r="M163" s="29"/>
      <c r="N163" s="29"/>
      <c r="O163" s="29"/>
      <c r="P163" s="29"/>
      <c r="Q163" s="29"/>
      <c r="R163" s="29"/>
      <c r="S163" s="29"/>
      <c r="T163" s="124"/>
      <c r="U163" s="124"/>
      <c r="V163" s="124"/>
    </row>
    <row r="164" spans="4:22" ht="13.5">
      <c r="D164" s="29"/>
      <c r="E164" s="29"/>
      <c r="F164" s="54"/>
      <c r="G164" s="59"/>
      <c r="H164" s="59"/>
      <c r="I164" s="59"/>
      <c r="J164" s="54"/>
      <c r="K164" s="59"/>
      <c r="L164" s="29"/>
      <c r="M164" s="29"/>
      <c r="N164" s="29"/>
      <c r="O164" s="29"/>
      <c r="P164" s="29"/>
      <c r="Q164" s="29"/>
      <c r="R164" s="29"/>
      <c r="S164" s="29"/>
      <c r="T164" s="124"/>
      <c r="U164" s="124"/>
      <c r="V164" s="124"/>
    </row>
    <row r="165" spans="4:22" ht="13.5">
      <c r="D165" s="29"/>
      <c r="E165" s="29"/>
      <c r="F165" s="54"/>
      <c r="G165" s="59"/>
      <c r="H165" s="59"/>
      <c r="I165" s="59"/>
      <c r="J165" s="54"/>
      <c r="K165" s="59"/>
      <c r="L165" s="29"/>
      <c r="M165" s="29"/>
      <c r="N165" s="29"/>
      <c r="O165" s="29"/>
      <c r="P165" s="29"/>
      <c r="Q165" s="29"/>
      <c r="R165" s="29"/>
      <c r="S165" s="29"/>
      <c r="T165" s="124"/>
      <c r="U165" s="124"/>
      <c r="V165" s="124"/>
    </row>
    <row r="166" spans="4:22" ht="13.5">
      <c r="D166" s="29"/>
      <c r="E166" s="29"/>
      <c r="F166" s="54"/>
      <c r="G166" s="59"/>
      <c r="H166" s="59"/>
      <c r="I166" s="59"/>
      <c r="J166" s="54"/>
      <c r="K166" s="59"/>
      <c r="L166" s="29"/>
      <c r="M166" s="29"/>
      <c r="N166" s="29"/>
      <c r="O166" s="29"/>
      <c r="P166" s="29"/>
      <c r="Q166" s="29"/>
      <c r="R166" s="29"/>
      <c r="S166" s="29"/>
      <c r="T166" s="124"/>
      <c r="U166" s="124"/>
      <c r="V166" s="124"/>
    </row>
    <row r="167" spans="4:22" ht="13.5">
      <c r="D167" s="29"/>
      <c r="E167" s="29"/>
      <c r="F167" s="54"/>
      <c r="G167" s="59"/>
      <c r="H167" s="59"/>
      <c r="I167" s="59"/>
      <c r="J167" s="54"/>
      <c r="K167" s="59"/>
      <c r="L167" s="29"/>
      <c r="M167" s="29"/>
      <c r="N167" s="29"/>
      <c r="O167" s="29"/>
      <c r="P167" s="29"/>
      <c r="Q167" s="29"/>
      <c r="R167" s="29"/>
      <c r="S167" s="29"/>
      <c r="T167" s="124"/>
      <c r="U167" s="124"/>
      <c r="V167" s="124"/>
    </row>
    <row r="168" spans="4:22" ht="13.5">
      <c r="D168" s="29"/>
      <c r="E168" s="29"/>
      <c r="F168" s="54"/>
      <c r="G168" s="59"/>
      <c r="H168" s="59"/>
      <c r="I168" s="59"/>
      <c r="J168" s="54"/>
      <c r="K168" s="59"/>
      <c r="L168" s="29"/>
      <c r="M168" s="29"/>
      <c r="N168" s="29"/>
      <c r="O168" s="29"/>
      <c r="P168" s="29"/>
      <c r="Q168" s="29"/>
      <c r="R168" s="29"/>
      <c r="S168" s="29"/>
      <c r="T168" s="124"/>
      <c r="U168" s="124"/>
      <c r="V168" s="124"/>
    </row>
    <row r="169" spans="4:22" ht="13.5">
      <c r="D169" s="29"/>
      <c r="E169" s="29"/>
      <c r="F169" s="54"/>
      <c r="G169" s="59"/>
      <c r="H169" s="59"/>
      <c r="I169" s="59"/>
      <c r="J169" s="54"/>
      <c r="K169" s="59"/>
      <c r="L169" s="29"/>
      <c r="M169" s="29"/>
      <c r="N169" s="29"/>
      <c r="O169" s="29"/>
      <c r="P169" s="29"/>
      <c r="Q169" s="29"/>
      <c r="R169" s="29"/>
      <c r="S169" s="29"/>
      <c r="T169" s="124"/>
      <c r="U169" s="124"/>
      <c r="V169" s="124"/>
    </row>
    <row r="170" spans="4:22" ht="13.5">
      <c r="D170" s="29"/>
      <c r="E170" s="29"/>
      <c r="F170" s="54"/>
      <c r="G170" s="59"/>
      <c r="H170" s="59"/>
      <c r="I170" s="59"/>
      <c r="J170" s="54"/>
      <c r="K170" s="59"/>
      <c r="L170" s="29"/>
      <c r="M170" s="29"/>
      <c r="N170" s="29"/>
      <c r="O170" s="29"/>
      <c r="P170" s="29"/>
      <c r="Q170" s="29"/>
      <c r="R170" s="29"/>
      <c r="S170" s="29"/>
      <c r="T170" s="124"/>
      <c r="U170" s="124"/>
      <c r="V170" s="124"/>
    </row>
    <row r="171" spans="4:22" ht="13.5">
      <c r="D171" s="29"/>
      <c r="E171" s="29"/>
      <c r="F171" s="54"/>
      <c r="G171" s="59"/>
      <c r="H171" s="59"/>
      <c r="I171" s="59"/>
      <c r="J171" s="54"/>
      <c r="K171" s="59"/>
      <c r="L171" s="29"/>
      <c r="M171" s="29"/>
      <c r="N171" s="29"/>
      <c r="O171" s="29"/>
      <c r="P171" s="29"/>
      <c r="Q171" s="29"/>
      <c r="R171" s="29"/>
      <c r="S171" s="29"/>
      <c r="T171" s="124"/>
      <c r="U171" s="124"/>
      <c r="V171" s="124"/>
    </row>
    <row r="172" spans="4:22" ht="13.5">
      <c r="D172" s="29"/>
      <c r="E172" s="29"/>
      <c r="F172" s="54"/>
      <c r="G172" s="59"/>
      <c r="H172" s="59"/>
      <c r="I172" s="59"/>
      <c r="J172" s="54"/>
      <c r="K172" s="59"/>
      <c r="L172" s="29"/>
      <c r="M172" s="29"/>
      <c r="N172" s="29"/>
      <c r="O172" s="29"/>
      <c r="P172" s="29"/>
      <c r="Q172" s="29"/>
      <c r="R172" s="29"/>
      <c r="S172" s="29"/>
      <c r="T172" s="124"/>
      <c r="U172" s="124"/>
      <c r="V172" s="124"/>
    </row>
    <row r="173" spans="4:22" ht="13.5">
      <c r="D173" s="29"/>
      <c r="E173" s="29"/>
      <c r="F173" s="54"/>
      <c r="G173" s="59"/>
      <c r="H173" s="59"/>
      <c r="I173" s="59"/>
      <c r="J173" s="54"/>
      <c r="K173" s="59"/>
      <c r="L173" s="29"/>
      <c r="M173" s="29"/>
      <c r="N173" s="29"/>
      <c r="O173" s="29"/>
      <c r="P173" s="29"/>
      <c r="Q173" s="29"/>
      <c r="R173" s="29"/>
      <c r="S173" s="29"/>
      <c r="T173" s="124"/>
      <c r="U173" s="124"/>
      <c r="V173" s="124"/>
    </row>
    <row r="174" spans="4:22" ht="13.5">
      <c r="D174" s="29"/>
      <c r="E174" s="29"/>
      <c r="F174" s="54"/>
      <c r="G174" s="59"/>
      <c r="H174" s="59"/>
      <c r="I174" s="59"/>
      <c r="J174" s="54"/>
      <c r="K174" s="59"/>
      <c r="L174" s="29"/>
      <c r="M174" s="29"/>
      <c r="N174" s="29"/>
      <c r="O174" s="29"/>
      <c r="P174" s="29"/>
      <c r="Q174" s="29"/>
      <c r="R174" s="29"/>
      <c r="S174" s="29"/>
      <c r="T174" s="124"/>
      <c r="U174" s="124"/>
      <c r="V174" s="124"/>
    </row>
    <row r="175" spans="4:22" ht="13.5">
      <c r="D175" s="29"/>
      <c r="E175" s="29"/>
      <c r="F175" s="54"/>
      <c r="G175" s="59"/>
      <c r="H175" s="59"/>
      <c r="I175" s="59"/>
      <c r="J175" s="54"/>
      <c r="K175" s="59"/>
      <c r="L175" s="29"/>
      <c r="M175" s="29"/>
      <c r="N175" s="29"/>
      <c r="O175" s="29"/>
      <c r="P175" s="29"/>
      <c r="Q175" s="29"/>
      <c r="R175" s="29"/>
      <c r="S175" s="29"/>
      <c r="T175" s="124"/>
      <c r="U175" s="124"/>
      <c r="V175" s="124"/>
    </row>
    <row r="176" spans="4:22" ht="12" customHeight="1">
      <c r="D176" s="29"/>
      <c r="E176" s="29"/>
      <c r="F176" s="54"/>
      <c r="G176" s="59"/>
      <c r="H176" s="59"/>
      <c r="I176" s="59"/>
      <c r="J176" s="54"/>
      <c r="K176" s="59"/>
      <c r="L176" s="29"/>
      <c r="M176" s="29"/>
      <c r="N176" s="29"/>
      <c r="O176" s="29"/>
      <c r="P176" s="29"/>
      <c r="Q176" s="29"/>
      <c r="R176" s="29"/>
      <c r="S176" s="29"/>
      <c r="T176" s="124"/>
      <c r="U176" s="124"/>
      <c r="V176" s="124"/>
    </row>
    <row r="177" spans="4:22" ht="409.6" customHeight="1"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124"/>
      <c r="U177" s="124"/>
      <c r="V177" s="124"/>
    </row>
    <row r="178" spans="4:22" ht="409.6" customHeight="1"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124"/>
      <c r="U178" s="124"/>
      <c r="V178" s="124"/>
    </row>
    <row r="179" spans="4:22" ht="13.5"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124"/>
      <c r="U179" s="124"/>
      <c r="V179" s="124"/>
    </row>
    <row r="180" spans="4:22" ht="13.5"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124"/>
      <c r="U180" s="124"/>
      <c r="V180" s="124"/>
    </row>
    <row r="181" spans="4:22" ht="13.5"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124"/>
      <c r="U181" s="124"/>
      <c r="V181" s="124"/>
    </row>
    <row r="182" spans="4:22" ht="13.5"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124"/>
      <c r="U182" s="124"/>
      <c r="V182" s="124"/>
    </row>
    <row r="183" spans="4:22" ht="13.5"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124"/>
      <c r="U183" s="124"/>
      <c r="V183" s="124"/>
    </row>
    <row r="184" spans="4:22" ht="13.5"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124"/>
      <c r="U184" s="124"/>
      <c r="V184" s="124"/>
    </row>
    <row r="185" spans="4:22" ht="13.5"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124"/>
      <c r="U185" s="124"/>
      <c r="V185" s="124"/>
    </row>
    <row r="186" spans="4:22" ht="13.5"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124"/>
      <c r="U186" s="124"/>
      <c r="V186" s="124"/>
    </row>
    <row r="187" spans="4:22" ht="13.5"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124"/>
      <c r="U187" s="124"/>
      <c r="V187" s="124"/>
    </row>
    <row r="188" spans="4:22" ht="13.5"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124"/>
      <c r="U188" s="124"/>
      <c r="V188" s="124"/>
    </row>
    <row r="189" spans="4:22" ht="12" customHeight="1"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124"/>
      <c r="U189" s="124"/>
      <c r="V189" s="124"/>
    </row>
    <row r="190" spans="4:22" ht="12" customHeight="1"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124"/>
      <c r="U190" s="124"/>
      <c r="V190" s="124"/>
    </row>
    <row r="191" spans="4:22" ht="12" customHeight="1"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124"/>
      <c r="U191" s="124"/>
      <c r="V191" s="124"/>
    </row>
    <row r="192" spans="4:22" ht="12" customHeight="1"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124"/>
      <c r="U192" s="124"/>
      <c r="V192" s="124"/>
    </row>
    <row r="193" spans="4:22" ht="12" customHeight="1"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124"/>
      <c r="U193" s="124"/>
      <c r="V193" s="124"/>
    </row>
    <row r="194" spans="4:22" ht="12" customHeight="1"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124"/>
      <c r="U194" s="124"/>
      <c r="V194" s="124"/>
    </row>
    <row r="195" spans="4:22" ht="12" customHeight="1"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124"/>
      <c r="U195" s="124"/>
      <c r="V195" s="124"/>
    </row>
    <row r="196" spans="4:22" ht="12" customHeight="1"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124"/>
      <c r="U196" s="124"/>
      <c r="V196" s="124"/>
    </row>
    <row r="197" spans="4:22" ht="12" customHeight="1"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124"/>
      <c r="U197" s="124"/>
      <c r="V197" s="124"/>
    </row>
    <row r="198" spans="4:22" ht="12" customHeight="1"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124"/>
      <c r="U198" s="124"/>
      <c r="V198" s="124"/>
    </row>
    <row r="199" spans="4:22" ht="12" customHeight="1"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124"/>
      <c r="U199" s="124"/>
      <c r="V199" s="124"/>
    </row>
    <row r="200" spans="4:22" ht="12" customHeight="1"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124"/>
      <c r="U200" s="124"/>
      <c r="V200" s="124"/>
    </row>
    <row r="201" spans="4:22" ht="12" customHeight="1"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124"/>
      <c r="U201" s="124"/>
      <c r="V201" s="124"/>
    </row>
    <row r="202" spans="4:22" ht="12" customHeight="1"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124"/>
      <c r="U202" s="124"/>
      <c r="V202" s="124"/>
    </row>
    <row r="203" spans="4:22" ht="12" customHeight="1"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124"/>
      <c r="U203" s="124"/>
      <c r="V203" s="124"/>
    </row>
    <row r="204" spans="4:22" ht="12" customHeight="1"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124"/>
      <c r="U204" s="124"/>
      <c r="V204" s="124"/>
    </row>
    <row r="205" spans="4:22" ht="12" customHeight="1"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124"/>
      <c r="U205" s="124"/>
      <c r="V205" s="124"/>
    </row>
    <row r="206" spans="4:22" ht="12" customHeight="1"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124"/>
      <c r="U206" s="124"/>
      <c r="V206" s="124"/>
    </row>
    <row r="207" spans="4:22" ht="12" customHeight="1"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124"/>
      <c r="U207" s="124"/>
      <c r="V207" s="124"/>
    </row>
    <row r="208" spans="4:22" ht="12" customHeight="1"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124"/>
      <c r="U208" s="124"/>
      <c r="V208" s="124"/>
    </row>
    <row r="209" spans="4:22" ht="12" customHeight="1"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124"/>
      <c r="U209" s="124"/>
      <c r="V209" s="124"/>
    </row>
    <row r="210" spans="4:22" ht="12" customHeight="1"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124"/>
      <c r="U210" s="124"/>
      <c r="V210" s="124"/>
    </row>
    <row r="211" spans="4:22" ht="12" customHeight="1"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124"/>
      <c r="U211" s="124"/>
      <c r="V211" s="124"/>
    </row>
    <row r="212" spans="4:22" ht="12" customHeight="1"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124"/>
      <c r="U212" s="124"/>
      <c r="V212" s="124"/>
    </row>
    <row r="213" spans="4:22" ht="12" customHeight="1"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124"/>
      <c r="U213" s="124"/>
      <c r="V213" s="124"/>
    </row>
    <row r="214" spans="4:22" ht="12" customHeight="1"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124"/>
      <c r="U214" s="124"/>
      <c r="V214" s="124"/>
    </row>
    <row r="215" spans="4:22" ht="12" customHeight="1"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124"/>
      <c r="U215" s="124"/>
      <c r="V215" s="124"/>
    </row>
    <row r="216" spans="4:22" ht="12" customHeight="1"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T216" s="124"/>
      <c r="U216" s="124"/>
      <c r="V216" s="124"/>
    </row>
    <row r="217" spans="4:22" ht="12" customHeight="1"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T217" s="124"/>
      <c r="U217" s="124"/>
      <c r="V217" s="124"/>
    </row>
    <row r="218" spans="4:22" ht="12" customHeight="1"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T218" s="124"/>
      <c r="U218" s="124"/>
      <c r="V218" s="124"/>
    </row>
    <row r="219" spans="4:22" ht="12" customHeight="1">
      <c r="D219" s="29"/>
      <c r="E219" s="29"/>
      <c r="F219" s="29"/>
      <c r="G219" s="29"/>
      <c r="H219" s="29"/>
      <c r="I219" s="29"/>
      <c r="J219" s="29"/>
      <c r="K219" s="29"/>
      <c r="L219" s="29"/>
      <c r="M219" s="29"/>
    </row>
    <row r="220" spans="4:22" ht="12" customHeight="1">
      <c r="D220" s="29"/>
      <c r="E220" s="29"/>
      <c r="F220" s="29"/>
      <c r="G220" s="29"/>
      <c r="H220" s="29"/>
      <c r="I220" s="29"/>
      <c r="J220" s="29"/>
      <c r="K220" s="29"/>
      <c r="L220" s="29"/>
      <c r="M220" s="29"/>
    </row>
    <row r="221" spans="4:22" ht="12" customHeight="1">
      <c r="D221" s="29"/>
      <c r="E221" s="29"/>
      <c r="F221" s="29"/>
      <c r="G221" s="29"/>
      <c r="H221" s="29"/>
      <c r="I221" s="29"/>
      <c r="J221" s="29"/>
      <c r="K221" s="29"/>
      <c r="L221" s="29"/>
      <c r="M221" s="29"/>
    </row>
    <row r="222" spans="4:22" ht="12" customHeight="1">
      <c r="D222" s="29"/>
      <c r="E222" s="29"/>
      <c r="F222" s="29"/>
      <c r="G222" s="29"/>
      <c r="H222" s="29"/>
      <c r="I222" s="29"/>
      <c r="J222" s="29"/>
      <c r="K222" s="29"/>
      <c r="L222" s="29"/>
      <c r="M222" s="29"/>
    </row>
    <row r="223" spans="4:22" ht="12" customHeight="1"/>
    <row r="224" spans="4:22" ht="12" customHeight="1"/>
    <row r="225" ht="12" customHeight="1"/>
  </sheetData>
  <mergeCells count="86">
    <mergeCell ref="O3:P3"/>
    <mergeCell ref="Q3:R3"/>
    <mergeCell ref="E21:L21"/>
    <mergeCell ref="E47:L47"/>
    <mergeCell ref="E51:L51"/>
    <mergeCell ref="O61:P61"/>
    <mergeCell ref="Q61:R61"/>
    <mergeCell ref="F77:L77"/>
    <mergeCell ref="F78:L78"/>
    <mergeCell ref="F79:L79"/>
    <mergeCell ref="F80:L80"/>
    <mergeCell ref="F81:L81"/>
    <mergeCell ref="F82:L82"/>
    <mergeCell ref="F83:L83"/>
    <mergeCell ref="F84:L84"/>
    <mergeCell ref="F85:L85"/>
    <mergeCell ref="O124:P124"/>
    <mergeCell ref="Q124:R124"/>
    <mergeCell ref="F144:H144"/>
    <mergeCell ref="F147:L147"/>
    <mergeCell ref="B2:B4"/>
    <mergeCell ref="C2:C4"/>
    <mergeCell ref="D2:D4"/>
    <mergeCell ref="E2:E4"/>
    <mergeCell ref="F2:M3"/>
    <mergeCell ref="N2:N4"/>
    <mergeCell ref="T2:U4"/>
    <mergeCell ref="V2:V4"/>
    <mergeCell ref="S3:S4"/>
    <mergeCell ref="T23:T24"/>
    <mergeCell ref="U23:U24"/>
    <mergeCell ref="T49:T52"/>
    <mergeCell ref="B60:B62"/>
    <mergeCell ref="C60:C62"/>
    <mergeCell ref="D60:D62"/>
    <mergeCell ref="E60:E62"/>
    <mergeCell ref="F60:M61"/>
    <mergeCell ref="N60:N62"/>
    <mergeCell ref="T60:U62"/>
    <mergeCell ref="V60:V62"/>
    <mergeCell ref="S61:S62"/>
    <mergeCell ref="T88:T89"/>
    <mergeCell ref="U88:U89"/>
    <mergeCell ref="V88:V89"/>
    <mergeCell ref="E95:E96"/>
    <mergeCell ref="T95:T96"/>
    <mergeCell ref="U95:U96"/>
    <mergeCell ref="V95:V96"/>
    <mergeCell ref="E97:E98"/>
    <mergeCell ref="T97:T98"/>
    <mergeCell ref="U97:U98"/>
    <mergeCell ref="V97:V98"/>
    <mergeCell ref="E100:E101"/>
    <mergeCell ref="T100:T101"/>
    <mergeCell ref="U100:U101"/>
    <mergeCell ref="V100:V101"/>
    <mergeCell ref="E102:E103"/>
    <mergeCell ref="T102:T103"/>
    <mergeCell ref="U102:U103"/>
    <mergeCell ref="V102:V103"/>
    <mergeCell ref="E104:E105"/>
    <mergeCell ref="T104:T105"/>
    <mergeCell ref="U104:U105"/>
    <mergeCell ref="V104:V105"/>
    <mergeCell ref="E106:E107"/>
    <mergeCell ref="T106:T107"/>
    <mergeCell ref="U106:U107"/>
    <mergeCell ref="V106:V107"/>
    <mergeCell ref="E108:E109"/>
    <mergeCell ref="T108:T109"/>
    <mergeCell ref="U108:U109"/>
    <mergeCell ref="V108:V109"/>
    <mergeCell ref="D110:D111"/>
    <mergeCell ref="E110:E111"/>
    <mergeCell ref="T110:T111"/>
    <mergeCell ref="U110:U111"/>
    <mergeCell ref="V110:V111"/>
    <mergeCell ref="B123:B125"/>
    <mergeCell ref="C123:C125"/>
    <mergeCell ref="D123:D125"/>
    <mergeCell ref="E123:E125"/>
    <mergeCell ref="F123:M124"/>
    <mergeCell ref="N123:N125"/>
    <mergeCell ref="T123:U125"/>
    <mergeCell ref="V123:V125"/>
    <mergeCell ref="S124:S125"/>
  </mergeCells>
  <phoneticPr fontId="42"/>
  <printOptions horizontalCentered="1"/>
  <pageMargins left="0.70866141732283472" right="0.51181102362204722" top="0.74803149606299213" bottom="0.74803149606299213" header="0.31496062992125984" footer="0.31496062992125984"/>
  <pageSetup paperSize="8" scale="60" fitToWidth="1" fitToHeight="3" orientation="landscape" usePrinterDefaults="1" copies="2" r:id="rId1"/>
  <rowBreaks count="2" manualBreakCount="2">
    <brk id="59" min="1" max="21" man="1"/>
    <brk id="122" min="1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B1:AD189"/>
  <sheetViews>
    <sheetView view="pageBreakPreview" zoomScale="40" zoomScaleNormal="80" zoomScaleSheetLayoutView="40" workbookViewId="0">
      <selection activeCell="F15" sqref="F15"/>
    </sheetView>
  </sheetViews>
  <sheetFormatPr defaultColWidth="9" defaultRowHeight="409.6" customHeight="1"/>
  <cols>
    <col min="1" max="2" width="3.75" style="29" customWidth="1"/>
    <col min="3" max="3" width="25.75" style="29" bestFit="1" customWidth="1"/>
    <col min="4" max="4" width="29.625" style="29" bestFit="1" customWidth="1"/>
    <col min="5" max="5" width="16.25" style="29" customWidth="1"/>
    <col min="6" max="6" width="8.75" style="29" customWidth="1"/>
    <col min="7" max="7" width="6.625" style="29" customWidth="1"/>
    <col min="8" max="8" width="8.75" style="29" customWidth="1"/>
    <col min="9" max="9" width="6.625" style="29" customWidth="1"/>
    <col min="10" max="10" width="8.75" style="29" customWidth="1"/>
    <col min="11" max="11" width="6.625" style="29" customWidth="1"/>
    <col min="12" max="12" width="8.75" style="29" customWidth="1"/>
    <col min="13" max="13" width="5.625" style="29" customWidth="1"/>
    <col min="14" max="14" width="10.25" style="29" customWidth="1"/>
    <col min="15" max="18" width="11.875" style="29" customWidth="1"/>
    <col min="19" max="19" width="11.625" style="29" customWidth="1"/>
    <col min="20" max="20" width="41.5" style="124" customWidth="1"/>
    <col min="21" max="21" width="34.25" style="124" customWidth="1"/>
    <col min="22" max="22" width="31.75" style="124" customWidth="1"/>
    <col min="23" max="23" width="1.875" style="29" customWidth="1"/>
    <col min="24" max="24" width="9" style="29"/>
    <col min="25" max="25" width="9" style="149"/>
    <col min="26" max="16384" width="9" style="29"/>
  </cols>
  <sheetData>
    <row r="1" spans="2:22" ht="18.75" customHeight="1">
      <c r="B1" s="150" t="s">
        <v>642</v>
      </c>
      <c r="C1" s="150"/>
      <c r="E1" s="159"/>
      <c r="P1" s="179"/>
    </row>
    <row r="2" spans="2:22" ht="15.75" customHeight="1">
      <c r="B2" s="33" t="s">
        <v>254</v>
      </c>
      <c r="C2" s="33" t="s">
        <v>256</v>
      </c>
      <c r="D2" s="33" t="s">
        <v>260</v>
      </c>
      <c r="E2" s="33"/>
      <c r="F2" s="100" t="s">
        <v>756</v>
      </c>
      <c r="G2" s="36"/>
      <c r="H2" s="36"/>
      <c r="I2" s="36"/>
      <c r="J2" s="36"/>
      <c r="K2" s="36"/>
      <c r="L2" s="36"/>
      <c r="M2" s="125"/>
      <c r="N2" s="100" t="s">
        <v>262</v>
      </c>
      <c r="O2" s="116"/>
      <c r="P2" s="177"/>
      <c r="Q2" s="177"/>
      <c r="R2" s="177"/>
      <c r="S2" s="184"/>
      <c r="T2" s="100" t="s">
        <v>161</v>
      </c>
      <c r="U2" s="125"/>
      <c r="V2" s="33" t="s">
        <v>120</v>
      </c>
    </row>
    <row r="3" spans="2:22" ht="15.75" customHeight="1">
      <c r="B3" s="136"/>
      <c r="C3" s="136"/>
      <c r="D3" s="136"/>
      <c r="E3" s="136"/>
      <c r="F3" s="160"/>
      <c r="G3" s="166"/>
      <c r="H3" s="166"/>
      <c r="I3" s="166"/>
      <c r="J3" s="166"/>
      <c r="K3" s="166"/>
      <c r="L3" s="166"/>
      <c r="M3" s="172"/>
      <c r="N3" s="101"/>
      <c r="O3" s="116" t="s">
        <v>263</v>
      </c>
      <c r="P3" s="132"/>
      <c r="Q3" s="181" t="s">
        <v>266</v>
      </c>
      <c r="R3" s="183"/>
      <c r="S3" s="131" t="s">
        <v>271</v>
      </c>
      <c r="T3" s="101"/>
      <c r="U3" s="126"/>
      <c r="V3" s="136"/>
    </row>
    <row r="4" spans="2:22" ht="15.75" customHeight="1">
      <c r="B4" s="137"/>
      <c r="C4" s="137"/>
      <c r="D4" s="137"/>
      <c r="E4" s="137"/>
      <c r="F4" s="161"/>
      <c r="G4" s="161"/>
      <c r="H4" s="137" t="s">
        <v>62</v>
      </c>
      <c r="I4" s="161"/>
      <c r="J4" s="137" t="s">
        <v>757</v>
      </c>
      <c r="K4" s="161"/>
      <c r="L4" s="137" t="s">
        <v>758</v>
      </c>
      <c r="M4" s="161"/>
      <c r="N4" s="102"/>
      <c r="O4" s="175" t="s">
        <v>273</v>
      </c>
      <c r="P4" s="175" t="s">
        <v>275</v>
      </c>
      <c r="Q4" s="175" t="s">
        <v>273</v>
      </c>
      <c r="R4" s="175" t="s">
        <v>275</v>
      </c>
      <c r="S4" s="139"/>
      <c r="T4" s="102"/>
      <c r="U4" s="127"/>
      <c r="V4" s="137"/>
    </row>
    <row r="5" spans="2:22" ht="19.5" customHeight="1">
      <c r="B5" s="32">
        <v>1</v>
      </c>
      <c r="C5" s="151" t="s">
        <v>277</v>
      </c>
      <c r="D5" s="24" t="s">
        <v>228</v>
      </c>
      <c r="E5" s="24"/>
      <c r="F5" s="40">
        <v>0.55000000000000004</v>
      </c>
      <c r="G5" s="32" t="s">
        <v>279</v>
      </c>
      <c r="H5" s="40">
        <v>0.55000000000000004</v>
      </c>
      <c r="I5" s="32" t="s">
        <v>279</v>
      </c>
      <c r="J5" s="40">
        <v>0.35</v>
      </c>
      <c r="K5" s="32" t="s">
        <v>279</v>
      </c>
      <c r="L5" s="62">
        <v>13</v>
      </c>
      <c r="M5" s="32" t="s">
        <v>281</v>
      </c>
      <c r="N5" s="76">
        <v>1.38</v>
      </c>
      <c r="O5" s="76">
        <v>1.0599999999999998</v>
      </c>
      <c r="P5" s="76">
        <v>0</v>
      </c>
      <c r="Q5" s="76">
        <v>0.32</v>
      </c>
      <c r="R5" s="76">
        <v>0</v>
      </c>
      <c r="S5" s="76"/>
      <c r="T5" s="103" t="s">
        <v>662</v>
      </c>
      <c r="U5" s="128" t="s">
        <v>671</v>
      </c>
      <c r="V5" s="130" t="s">
        <v>83</v>
      </c>
    </row>
    <row r="6" spans="2:22" ht="15.75" customHeight="1">
      <c r="B6" s="12">
        <v>2</v>
      </c>
      <c r="C6" s="21"/>
      <c r="D6" s="21" t="s">
        <v>284</v>
      </c>
      <c r="E6" s="12" t="s">
        <v>285</v>
      </c>
      <c r="F6" s="41">
        <v>1.8</v>
      </c>
      <c r="G6" s="12" t="s">
        <v>279</v>
      </c>
      <c r="H6" s="41">
        <v>0.9</v>
      </c>
      <c r="I6" s="12" t="s">
        <v>279</v>
      </c>
      <c r="J6" s="41">
        <v>0.85</v>
      </c>
      <c r="K6" s="12" t="s">
        <v>279</v>
      </c>
      <c r="L6" s="63">
        <v>2</v>
      </c>
      <c r="M6" s="12" t="s">
        <v>281</v>
      </c>
      <c r="N6" s="71">
        <v>2.75</v>
      </c>
      <c r="O6" s="71">
        <v>2.75</v>
      </c>
      <c r="P6" s="71">
        <v>0</v>
      </c>
      <c r="Q6" s="71">
        <v>0</v>
      </c>
      <c r="R6" s="71">
        <v>0</v>
      </c>
      <c r="S6" s="71"/>
      <c r="T6" s="104" t="s">
        <v>663</v>
      </c>
      <c r="U6" s="129" t="s">
        <v>672</v>
      </c>
      <c r="V6" s="110" t="s">
        <v>286</v>
      </c>
    </row>
    <row r="7" spans="2:22" ht="15.75" customHeight="1">
      <c r="B7" s="12">
        <v>3</v>
      </c>
      <c r="C7" s="21"/>
      <c r="D7" s="21"/>
      <c r="E7" s="12" t="s">
        <v>289</v>
      </c>
      <c r="F7" s="41">
        <v>1.8</v>
      </c>
      <c r="G7" s="12" t="s">
        <v>279</v>
      </c>
      <c r="H7" s="41">
        <v>0.9</v>
      </c>
      <c r="I7" s="12" t="s">
        <v>279</v>
      </c>
      <c r="J7" s="41">
        <v>0.8</v>
      </c>
      <c r="K7" s="12" t="s">
        <v>279</v>
      </c>
      <c r="L7" s="63">
        <v>2</v>
      </c>
      <c r="M7" s="12" t="s">
        <v>281</v>
      </c>
      <c r="N7" s="71">
        <v>2.59</v>
      </c>
      <c r="O7" s="71">
        <v>1.3</v>
      </c>
      <c r="P7" s="71">
        <v>0</v>
      </c>
      <c r="Q7" s="71">
        <v>1.2899999999999998</v>
      </c>
      <c r="R7" s="71">
        <v>0</v>
      </c>
      <c r="S7" s="71"/>
      <c r="T7" s="104" t="s">
        <v>663</v>
      </c>
      <c r="U7" s="129" t="s">
        <v>270</v>
      </c>
      <c r="V7" s="110"/>
    </row>
    <row r="8" spans="2:22" ht="15.75" customHeight="1">
      <c r="B8" s="12">
        <v>4</v>
      </c>
      <c r="C8" s="21"/>
      <c r="D8" s="21"/>
      <c r="E8" s="12" t="s">
        <v>291</v>
      </c>
      <c r="F8" s="41">
        <v>2.7</v>
      </c>
      <c r="G8" s="12" t="s">
        <v>279</v>
      </c>
      <c r="H8" s="41">
        <v>0.9</v>
      </c>
      <c r="I8" s="12" t="s">
        <v>279</v>
      </c>
      <c r="J8" s="41">
        <v>0.85</v>
      </c>
      <c r="K8" s="12" t="s">
        <v>279</v>
      </c>
      <c r="L8" s="63">
        <v>2</v>
      </c>
      <c r="M8" s="12" t="s">
        <v>281</v>
      </c>
      <c r="N8" s="71">
        <v>4.13</v>
      </c>
      <c r="O8" s="71">
        <v>4.13</v>
      </c>
      <c r="P8" s="71">
        <v>0</v>
      </c>
      <c r="Q8" s="71">
        <v>0</v>
      </c>
      <c r="R8" s="71">
        <v>0</v>
      </c>
      <c r="S8" s="71"/>
      <c r="T8" s="104" t="s">
        <v>663</v>
      </c>
      <c r="U8" s="129" t="s">
        <v>220</v>
      </c>
      <c r="V8" s="110"/>
    </row>
    <row r="9" spans="2:22" ht="15.75" customHeight="1">
      <c r="B9" s="32">
        <v>5</v>
      </c>
      <c r="C9" s="21"/>
      <c r="D9" s="21"/>
      <c r="E9" s="12" t="s">
        <v>183</v>
      </c>
      <c r="F9" s="41">
        <v>2.7</v>
      </c>
      <c r="G9" s="12" t="s">
        <v>279</v>
      </c>
      <c r="H9" s="41">
        <v>0.9</v>
      </c>
      <c r="I9" s="12" t="s">
        <v>279</v>
      </c>
      <c r="J9" s="41">
        <v>0.85</v>
      </c>
      <c r="K9" s="12" t="s">
        <v>279</v>
      </c>
      <c r="L9" s="63">
        <v>2</v>
      </c>
      <c r="M9" s="12" t="s">
        <v>281</v>
      </c>
      <c r="N9" s="71">
        <v>4.13</v>
      </c>
      <c r="O9" s="71">
        <v>4.13</v>
      </c>
      <c r="P9" s="71">
        <v>0</v>
      </c>
      <c r="Q9" s="71">
        <v>0</v>
      </c>
      <c r="R9" s="71">
        <v>0</v>
      </c>
      <c r="S9" s="71"/>
      <c r="T9" s="104" t="s">
        <v>663</v>
      </c>
      <c r="U9" s="129" t="s">
        <v>220</v>
      </c>
      <c r="V9" s="110"/>
    </row>
    <row r="10" spans="2:22" ht="15.75" customHeight="1">
      <c r="B10" s="12">
        <v>6</v>
      </c>
      <c r="C10" s="21"/>
      <c r="D10" s="21"/>
      <c r="E10" s="12" t="s">
        <v>294</v>
      </c>
      <c r="F10" s="41">
        <v>1.8</v>
      </c>
      <c r="G10" s="12" t="s">
        <v>279</v>
      </c>
      <c r="H10" s="41">
        <v>1.8</v>
      </c>
      <c r="I10" s="12" t="s">
        <v>279</v>
      </c>
      <c r="J10" s="41">
        <v>0.85</v>
      </c>
      <c r="K10" s="12" t="s">
        <v>279</v>
      </c>
      <c r="L10" s="63">
        <v>5</v>
      </c>
      <c r="M10" s="12" t="s">
        <v>281</v>
      </c>
      <c r="N10" s="71">
        <v>13.77</v>
      </c>
      <c r="O10" s="71">
        <v>8.26</v>
      </c>
      <c r="P10" s="71">
        <v>0</v>
      </c>
      <c r="Q10" s="71">
        <v>5.51</v>
      </c>
      <c r="R10" s="71">
        <v>0</v>
      </c>
      <c r="S10" s="71"/>
      <c r="T10" s="104" t="s">
        <v>147</v>
      </c>
      <c r="U10" s="129" t="s">
        <v>673</v>
      </c>
      <c r="V10" s="110"/>
    </row>
    <row r="11" spans="2:22" ht="15.75" customHeight="1">
      <c r="B11" s="12"/>
      <c r="C11" s="21"/>
      <c r="D11" s="12" t="s">
        <v>772</v>
      </c>
      <c r="E11" s="12"/>
      <c r="F11" s="41"/>
      <c r="G11" s="12"/>
      <c r="H11" s="41"/>
      <c r="I11" s="12"/>
      <c r="J11" s="41"/>
      <c r="K11" s="12"/>
      <c r="L11" s="63"/>
      <c r="M11" s="12"/>
      <c r="N11" s="71">
        <v>27.369999999999997</v>
      </c>
      <c r="O11" s="71">
        <v>20.57</v>
      </c>
      <c r="P11" s="71">
        <v>0</v>
      </c>
      <c r="Q11" s="71">
        <v>6.8</v>
      </c>
      <c r="R11" s="71">
        <v>0</v>
      </c>
      <c r="S11" s="71"/>
      <c r="T11" s="104"/>
      <c r="U11" s="129"/>
      <c r="V11" s="110"/>
    </row>
    <row r="12" spans="2:22" ht="15.75" customHeight="1">
      <c r="B12" s="12">
        <v>7</v>
      </c>
      <c r="C12" s="21"/>
      <c r="D12" s="21" t="s">
        <v>119</v>
      </c>
      <c r="E12" s="12" t="s">
        <v>299</v>
      </c>
      <c r="F12" s="41">
        <v>0.4</v>
      </c>
      <c r="G12" s="12" t="s">
        <v>279</v>
      </c>
      <c r="H12" s="41">
        <v>1.05</v>
      </c>
      <c r="I12" s="12" t="s">
        <v>279</v>
      </c>
      <c r="J12" s="41">
        <v>4.2</v>
      </c>
      <c r="K12" s="12" t="s">
        <v>279</v>
      </c>
      <c r="L12" s="63">
        <v>4</v>
      </c>
      <c r="M12" s="12" t="s">
        <v>281</v>
      </c>
      <c r="N12" s="71">
        <v>7.06</v>
      </c>
      <c r="O12" s="71">
        <v>7.06</v>
      </c>
      <c r="P12" s="71">
        <v>0</v>
      </c>
      <c r="Q12" s="71">
        <v>0</v>
      </c>
      <c r="R12" s="71">
        <v>0</v>
      </c>
      <c r="S12" s="97"/>
      <c r="T12" s="104" t="s">
        <v>666</v>
      </c>
      <c r="U12" s="129" t="s">
        <v>209</v>
      </c>
      <c r="V12" s="110"/>
    </row>
    <row r="13" spans="2:22" ht="15.75" customHeight="1">
      <c r="B13" s="12">
        <v>8</v>
      </c>
      <c r="C13" s="21"/>
      <c r="D13" s="21"/>
      <c r="E13" s="12" t="s">
        <v>299</v>
      </c>
      <c r="F13" s="41">
        <v>0.4</v>
      </c>
      <c r="G13" s="12" t="s">
        <v>279</v>
      </c>
      <c r="H13" s="41">
        <v>1.05</v>
      </c>
      <c r="I13" s="12" t="s">
        <v>279</v>
      </c>
      <c r="J13" s="41">
        <v>5.45</v>
      </c>
      <c r="K13" s="12" t="s">
        <v>279</v>
      </c>
      <c r="L13" s="63">
        <v>4</v>
      </c>
      <c r="M13" s="12" t="s">
        <v>281</v>
      </c>
      <c r="N13" s="71">
        <v>9.16</v>
      </c>
      <c r="O13" s="71">
        <v>9.16</v>
      </c>
      <c r="P13" s="71">
        <v>0</v>
      </c>
      <c r="Q13" s="71">
        <v>0</v>
      </c>
      <c r="R13" s="71">
        <v>0</v>
      </c>
      <c r="S13" s="71"/>
      <c r="T13" s="104" t="s">
        <v>666</v>
      </c>
      <c r="U13" s="129" t="s">
        <v>209</v>
      </c>
      <c r="V13" s="110"/>
    </row>
    <row r="14" spans="2:22" ht="15.75" customHeight="1">
      <c r="B14" s="32">
        <v>9</v>
      </c>
      <c r="C14" s="21"/>
      <c r="D14" s="21"/>
      <c r="E14" s="12" t="s">
        <v>299</v>
      </c>
      <c r="F14" s="41">
        <v>0.4</v>
      </c>
      <c r="G14" s="12" t="s">
        <v>279</v>
      </c>
      <c r="H14" s="41">
        <v>1.05</v>
      </c>
      <c r="I14" s="12" t="s">
        <v>279</v>
      </c>
      <c r="J14" s="41">
        <v>6.95</v>
      </c>
      <c r="K14" s="12" t="s">
        <v>279</v>
      </c>
      <c r="L14" s="63">
        <v>4</v>
      </c>
      <c r="M14" s="12" t="s">
        <v>281</v>
      </c>
      <c r="N14" s="71">
        <v>11.68</v>
      </c>
      <c r="O14" s="71">
        <v>8.76</v>
      </c>
      <c r="P14" s="71">
        <v>0</v>
      </c>
      <c r="Q14" s="71">
        <v>2.92</v>
      </c>
      <c r="R14" s="71">
        <v>0</v>
      </c>
      <c r="S14" s="71"/>
      <c r="T14" s="104" t="s">
        <v>666</v>
      </c>
      <c r="U14" s="129" t="s">
        <v>209</v>
      </c>
      <c r="V14" s="110"/>
    </row>
    <row r="15" spans="2:22" ht="15.75" customHeight="1">
      <c r="B15" s="12">
        <v>10</v>
      </c>
      <c r="C15" s="21"/>
      <c r="D15" s="21"/>
      <c r="E15" s="12" t="s">
        <v>299</v>
      </c>
      <c r="F15" s="41">
        <v>0.4</v>
      </c>
      <c r="G15" s="12" t="s">
        <v>279</v>
      </c>
      <c r="H15" s="41">
        <v>1.05</v>
      </c>
      <c r="I15" s="12" t="s">
        <v>279</v>
      </c>
      <c r="J15" s="41">
        <v>6.45</v>
      </c>
      <c r="K15" s="12" t="s">
        <v>279</v>
      </c>
      <c r="L15" s="63">
        <v>4</v>
      </c>
      <c r="M15" s="12" t="s">
        <v>281</v>
      </c>
      <c r="N15" s="71">
        <v>10.84</v>
      </c>
      <c r="O15" s="71">
        <v>9.48</v>
      </c>
      <c r="P15" s="71">
        <v>0</v>
      </c>
      <c r="Q15" s="71">
        <v>1.3599999999999994</v>
      </c>
      <c r="R15" s="71">
        <v>0</v>
      </c>
      <c r="S15" s="71"/>
      <c r="T15" s="104" t="s">
        <v>666</v>
      </c>
      <c r="U15" s="129" t="s">
        <v>209</v>
      </c>
      <c r="V15" s="110"/>
    </row>
    <row r="16" spans="2:22" ht="15.75" customHeight="1">
      <c r="B16" s="12">
        <v>11</v>
      </c>
      <c r="C16" s="21"/>
      <c r="D16" s="21"/>
      <c r="E16" s="12" t="s">
        <v>299</v>
      </c>
      <c r="F16" s="41">
        <v>0.4</v>
      </c>
      <c r="G16" s="12" t="s">
        <v>279</v>
      </c>
      <c r="H16" s="41">
        <v>1.05</v>
      </c>
      <c r="I16" s="12" t="s">
        <v>279</v>
      </c>
      <c r="J16" s="41">
        <v>5.95</v>
      </c>
      <c r="K16" s="12" t="s">
        <v>279</v>
      </c>
      <c r="L16" s="63">
        <v>2</v>
      </c>
      <c r="M16" s="12" t="s">
        <v>281</v>
      </c>
      <c r="N16" s="71">
        <v>5</v>
      </c>
      <c r="O16" s="71">
        <v>5</v>
      </c>
      <c r="P16" s="71">
        <v>0</v>
      </c>
      <c r="Q16" s="71">
        <v>0</v>
      </c>
      <c r="R16" s="71">
        <v>0</v>
      </c>
      <c r="S16" s="71"/>
      <c r="T16" s="104" t="s">
        <v>663</v>
      </c>
      <c r="U16" s="129" t="s">
        <v>209</v>
      </c>
      <c r="V16" s="110" t="s">
        <v>115</v>
      </c>
    </row>
    <row r="17" spans="2:25" ht="15.75" customHeight="1">
      <c r="B17" s="12">
        <v>12</v>
      </c>
      <c r="C17" s="21"/>
      <c r="D17" s="21"/>
      <c r="E17" s="12" t="s">
        <v>77</v>
      </c>
      <c r="F17" s="41">
        <v>0.5</v>
      </c>
      <c r="G17" s="12" t="s">
        <v>279</v>
      </c>
      <c r="H17" s="41">
        <v>1.1499999999999999</v>
      </c>
      <c r="I17" s="12" t="s">
        <v>279</v>
      </c>
      <c r="J17" s="41">
        <v>5.95</v>
      </c>
      <c r="K17" s="12" t="s">
        <v>279</v>
      </c>
      <c r="L17" s="63">
        <v>2</v>
      </c>
      <c r="M17" s="12" t="s">
        <v>281</v>
      </c>
      <c r="N17" s="71">
        <v>6.84</v>
      </c>
      <c r="O17" s="71">
        <v>6.84</v>
      </c>
      <c r="P17" s="71">
        <v>0</v>
      </c>
      <c r="Q17" s="71">
        <v>0</v>
      </c>
      <c r="R17" s="71">
        <v>0</v>
      </c>
      <c r="S17" s="71"/>
      <c r="T17" s="104" t="s">
        <v>663</v>
      </c>
      <c r="U17" s="129" t="s">
        <v>508</v>
      </c>
      <c r="V17" s="110"/>
    </row>
    <row r="18" spans="2:25" ht="15.75" customHeight="1">
      <c r="B18" s="32">
        <v>13</v>
      </c>
      <c r="C18" s="21"/>
      <c r="D18" s="21"/>
      <c r="E18" s="12" t="s">
        <v>299</v>
      </c>
      <c r="F18" s="41">
        <v>0.4</v>
      </c>
      <c r="G18" s="12" t="s">
        <v>279</v>
      </c>
      <c r="H18" s="41">
        <v>1.05</v>
      </c>
      <c r="I18" s="12" t="s">
        <v>279</v>
      </c>
      <c r="J18" s="41">
        <v>5.7</v>
      </c>
      <c r="K18" s="12" t="s">
        <v>279</v>
      </c>
      <c r="L18" s="63">
        <v>4</v>
      </c>
      <c r="M18" s="12" t="s">
        <v>281</v>
      </c>
      <c r="N18" s="71">
        <v>9.58</v>
      </c>
      <c r="O18" s="71">
        <v>4.79</v>
      </c>
      <c r="P18" s="71">
        <v>0</v>
      </c>
      <c r="Q18" s="71">
        <v>4.79</v>
      </c>
      <c r="R18" s="71">
        <v>0</v>
      </c>
      <c r="S18" s="71"/>
      <c r="T18" s="104" t="s">
        <v>666</v>
      </c>
      <c r="U18" s="129" t="s">
        <v>209</v>
      </c>
      <c r="V18" s="110" t="s">
        <v>300</v>
      </c>
    </row>
    <row r="19" spans="2:25" ht="15.75" customHeight="1">
      <c r="B19" s="32"/>
      <c r="C19" s="21"/>
      <c r="D19" s="12" t="s">
        <v>728</v>
      </c>
      <c r="E19" s="12"/>
      <c r="F19" s="41"/>
      <c r="G19" s="12"/>
      <c r="H19" s="41"/>
      <c r="I19" s="12"/>
      <c r="J19" s="41"/>
      <c r="K19" s="12"/>
      <c r="L19" s="63"/>
      <c r="M19" s="12"/>
      <c r="N19" s="71">
        <v>60.16</v>
      </c>
      <c r="O19" s="71">
        <v>51.09</v>
      </c>
      <c r="P19" s="71">
        <v>0</v>
      </c>
      <c r="Q19" s="71">
        <v>9.07</v>
      </c>
      <c r="R19" s="71">
        <v>0</v>
      </c>
      <c r="S19" s="71"/>
      <c r="T19" s="104"/>
      <c r="U19" s="129"/>
      <c r="V19" s="110"/>
    </row>
    <row r="20" spans="2:25" ht="27" customHeight="1">
      <c r="B20" s="12">
        <v>14</v>
      </c>
      <c r="C20" s="21"/>
      <c r="D20" s="21" t="s">
        <v>121</v>
      </c>
      <c r="E20" s="12"/>
      <c r="F20" s="41">
        <v>5.13</v>
      </c>
      <c r="G20" s="12" t="s">
        <v>279</v>
      </c>
      <c r="H20" s="41">
        <v>3.95</v>
      </c>
      <c r="I20" s="12" t="s">
        <v>279</v>
      </c>
      <c r="J20" s="41">
        <v>2.0499999999999998</v>
      </c>
      <c r="K20" s="12" t="s">
        <v>279</v>
      </c>
      <c r="L20" s="63">
        <v>1</v>
      </c>
      <c r="M20" s="12" t="s">
        <v>281</v>
      </c>
      <c r="N20" s="71">
        <v>41.5</v>
      </c>
      <c r="O20" s="71">
        <v>0</v>
      </c>
      <c r="P20" s="71">
        <v>0</v>
      </c>
      <c r="Q20" s="71">
        <v>41.5</v>
      </c>
      <c r="R20" s="71">
        <v>0</v>
      </c>
      <c r="S20" s="71"/>
      <c r="T20" s="104" t="s">
        <v>667</v>
      </c>
      <c r="U20" s="105" t="s">
        <v>675</v>
      </c>
      <c r="V20" s="110"/>
    </row>
    <row r="21" spans="2:25" ht="22.5">
      <c r="B21" s="12">
        <v>15</v>
      </c>
      <c r="C21" s="21"/>
      <c r="D21" s="21" t="s">
        <v>303</v>
      </c>
      <c r="E21" s="12"/>
      <c r="F21" s="41">
        <v>5</v>
      </c>
      <c r="G21" s="12" t="s">
        <v>279</v>
      </c>
      <c r="H21" s="41">
        <v>3.1</v>
      </c>
      <c r="I21" s="12" t="s">
        <v>279</v>
      </c>
      <c r="J21" s="41">
        <v>0.7</v>
      </c>
      <c r="K21" s="12" t="s">
        <v>279</v>
      </c>
      <c r="L21" s="63">
        <v>1</v>
      </c>
      <c r="M21" s="12" t="s">
        <v>281</v>
      </c>
      <c r="N21" s="71">
        <v>10.85</v>
      </c>
      <c r="O21" s="71">
        <v>10.85</v>
      </c>
      <c r="P21" s="71">
        <v>0</v>
      </c>
      <c r="Q21" s="71">
        <v>0</v>
      </c>
      <c r="R21" s="71">
        <v>0</v>
      </c>
      <c r="S21" s="71"/>
      <c r="T21" s="105" t="s">
        <v>657</v>
      </c>
      <c r="U21" s="104"/>
      <c r="V21" s="110"/>
    </row>
    <row r="22" spans="2:25" ht="22.5">
      <c r="B22" s="12">
        <v>16</v>
      </c>
      <c r="C22" s="21"/>
      <c r="D22" s="21" t="s">
        <v>304</v>
      </c>
      <c r="E22" s="12"/>
      <c r="F22" s="41">
        <v>5</v>
      </c>
      <c r="G22" s="12" t="s">
        <v>279</v>
      </c>
      <c r="H22" s="41">
        <v>3.1</v>
      </c>
      <c r="I22" s="12" t="s">
        <v>279</v>
      </c>
      <c r="J22" s="41">
        <v>0.4</v>
      </c>
      <c r="K22" s="12" t="s">
        <v>279</v>
      </c>
      <c r="L22" s="63">
        <v>1</v>
      </c>
      <c r="M22" s="12" t="s">
        <v>281</v>
      </c>
      <c r="N22" s="71">
        <v>6.2</v>
      </c>
      <c r="O22" s="71">
        <v>6.2</v>
      </c>
      <c r="P22" s="71">
        <v>0</v>
      </c>
      <c r="Q22" s="71">
        <v>0</v>
      </c>
      <c r="R22" s="71">
        <v>0</v>
      </c>
      <c r="S22" s="71"/>
      <c r="T22" s="105" t="s">
        <v>657</v>
      </c>
      <c r="U22" s="104"/>
      <c r="V22" s="110"/>
    </row>
    <row r="23" spans="2:25" s="29" customFormat="1" ht="16.5" customHeight="1">
      <c r="B23" s="32">
        <v>17</v>
      </c>
      <c r="C23" s="21"/>
      <c r="D23" s="52" t="s">
        <v>306</v>
      </c>
      <c r="E23" s="31" t="s">
        <v>307</v>
      </c>
      <c r="F23" s="42"/>
      <c r="G23" s="42"/>
      <c r="H23" s="42"/>
      <c r="I23" s="42"/>
      <c r="J23" s="42"/>
      <c r="K23" s="42"/>
      <c r="L23" s="42"/>
      <c r="M23" s="12" t="s">
        <v>281</v>
      </c>
      <c r="N23" s="71">
        <v>31.73</v>
      </c>
      <c r="O23" s="71">
        <v>27.38</v>
      </c>
      <c r="P23" s="71">
        <v>0</v>
      </c>
      <c r="Q23" s="71">
        <v>4.3500000000000014</v>
      </c>
      <c r="R23" s="71">
        <v>0</v>
      </c>
      <c r="S23" s="71"/>
      <c r="T23" s="104" t="s">
        <v>667</v>
      </c>
      <c r="U23" s="104"/>
      <c r="V23" s="110" t="s">
        <v>309</v>
      </c>
      <c r="Y23" s="149"/>
    </row>
    <row r="24" spans="2:25" s="29" customFormat="1" ht="22.5">
      <c r="B24" s="12">
        <v>18</v>
      </c>
      <c r="C24" s="152" t="s">
        <v>456</v>
      </c>
      <c r="D24" s="21" t="s">
        <v>214</v>
      </c>
      <c r="E24" s="12" t="s">
        <v>274</v>
      </c>
      <c r="F24" s="12"/>
      <c r="G24" s="12"/>
      <c r="H24" s="12"/>
      <c r="I24" s="12"/>
      <c r="J24" s="12"/>
      <c r="K24" s="12"/>
      <c r="L24" s="12"/>
      <c r="M24" s="12"/>
      <c r="N24" s="71">
        <v>4.5999999999999996</v>
      </c>
      <c r="O24" s="71">
        <v>1.3</v>
      </c>
      <c r="P24" s="71">
        <v>0</v>
      </c>
      <c r="Q24" s="71">
        <v>3.3</v>
      </c>
      <c r="R24" s="71">
        <v>0</v>
      </c>
      <c r="S24" s="71"/>
      <c r="T24" s="105" t="s">
        <v>678</v>
      </c>
      <c r="U24" s="104"/>
      <c r="V24" s="110" t="s">
        <v>310</v>
      </c>
      <c r="Y24" s="149"/>
    </row>
    <row r="25" spans="2:25" s="29" customFormat="1" ht="15.75" customHeight="1">
      <c r="B25" s="12">
        <v>19</v>
      </c>
      <c r="C25" s="21"/>
      <c r="D25" s="21" t="s">
        <v>103</v>
      </c>
      <c r="E25" s="12" t="s">
        <v>274</v>
      </c>
      <c r="F25" s="12"/>
      <c r="G25" s="12"/>
      <c r="H25" s="12"/>
      <c r="I25" s="12"/>
      <c r="J25" s="12"/>
      <c r="K25" s="12"/>
      <c r="L25" s="12"/>
      <c r="M25" s="12"/>
      <c r="N25" s="71">
        <v>0.8</v>
      </c>
      <c r="O25" s="71">
        <v>0.8</v>
      </c>
      <c r="P25" s="71">
        <v>0</v>
      </c>
      <c r="Q25" s="71">
        <v>0</v>
      </c>
      <c r="R25" s="71">
        <v>0</v>
      </c>
      <c r="S25" s="71"/>
      <c r="T25" s="106" t="s">
        <v>311</v>
      </c>
      <c r="U25" s="106" t="s">
        <v>679</v>
      </c>
      <c r="V25" s="110" t="s">
        <v>313</v>
      </c>
      <c r="Y25" s="149"/>
    </row>
    <row r="26" spans="2:25" s="29" customFormat="1" ht="15.75" customHeight="1">
      <c r="B26" s="12">
        <v>20</v>
      </c>
      <c r="C26" s="21"/>
      <c r="D26" s="21" t="s">
        <v>314</v>
      </c>
      <c r="E26" s="12" t="s">
        <v>274</v>
      </c>
      <c r="F26" s="12"/>
      <c r="G26" s="12"/>
      <c r="H26" s="12"/>
      <c r="I26" s="12"/>
      <c r="J26" s="12"/>
      <c r="K26" s="12"/>
      <c r="L26" s="12"/>
      <c r="M26" s="12"/>
      <c r="N26" s="71">
        <v>3.6</v>
      </c>
      <c r="O26" s="71">
        <v>3.6</v>
      </c>
      <c r="P26" s="71">
        <v>0</v>
      </c>
      <c r="Q26" s="71">
        <v>0</v>
      </c>
      <c r="R26" s="71">
        <v>0</v>
      </c>
      <c r="S26" s="71"/>
      <c r="T26" s="107"/>
      <c r="U26" s="107"/>
      <c r="V26" s="110" t="s">
        <v>316</v>
      </c>
      <c r="Y26" s="149"/>
    </row>
    <row r="27" spans="2:25" s="29" customFormat="1" ht="15.75" customHeight="1">
      <c r="B27" s="32">
        <v>21</v>
      </c>
      <c r="C27" s="21"/>
      <c r="D27" s="21" t="s">
        <v>319</v>
      </c>
      <c r="E27" s="12" t="s">
        <v>274</v>
      </c>
      <c r="F27" s="12"/>
      <c r="G27" s="12"/>
      <c r="H27" s="12"/>
      <c r="I27" s="12"/>
      <c r="J27" s="12"/>
      <c r="K27" s="12"/>
      <c r="L27" s="12"/>
      <c r="M27" s="12"/>
      <c r="N27" s="71">
        <v>0.6</v>
      </c>
      <c r="O27" s="71">
        <v>0.6</v>
      </c>
      <c r="P27" s="71">
        <v>0</v>
      </c>
      <c r="Q27" s="71">
        <v>0</v>
      </c>
      <c r="R27" s="71">
        <v>0</v>
      </c>
      <c r="S27" s="71"/>
      <c r="T27" s="108"/>
      <c r="U27" s="108"/>
      <c r="V27" s="110" t="s">
        <v>237</v>
      </c>
      <c r="Y27" s="149"/>
    </row>
    <row r="28" spans="2:25" s="29" customFormat="1" ht="27" customHeight="1">
      <c r="B28" s="12">
        <v>22</v>
      </c>
      <c r="C28" s="21"/>
      <c r="D28" s="21" t="s">
        <v>224</v>
      </c>
      <c r="E28" s="12" t="s">
        <v>274</v>
      </c>
      <c r="F28" s="12"/>
      <c r="G28" s="12"/>
      <c r="H28" s="12"/>
      <c r="I28" s="12"/>
      <c r="J28" s="12"/>
      <c r="K28" s="12"/>
      <c r="L28" s="12"/>
      <c r="M28" s="12"/>
      <c r="N28" s="71">
        <v>1.7</v>
      </c>
      <c r="O28" s="71">
        <v>0</v>
      </c>
      <c r="P28" s="71">
        <v>0</v>
      </c>
      <c r="Q28" s="71">
        <v>1.7</v>
      </c>
      <c r="R28" s="71">
        <v>0</v>
      </c>
      <c r="S28" s="71"/>
      <c r="T28" s="109" t="s">
        <v>680</v>
      </c>
      <c r="U28" s="108"/>
      <c r="V28" s="110"/>
      <c r="Y28" s="149"/>
    </row>
    <row r="29" spans="2:25" s="29" customFormat="1" ht="22.5">
      <c r="B29" s="12">
        <v>23</v>
      </c>
      <c r="C29" s="21"/>
      <c r="D29" s="21" t="s">
        <v>250</v>
      </c>
      <c r="E29" s="12" t="s">
        <v>274</v>
      </c>
      <c r="F29" s="12"/>
      <c r="G29" s="12"/>
      <c r="H29" s="12"/>
      <c r="I29" s="12"/>
      <c r="J29" s="12"/>
      <c r="K29" s="12"/>
      <c r="L29" s="12"/>
      <c r="M29" s="12"/>
      <c r="N29" s="71">
        <v>12</v>
      </c>
      <c r="O29" s="98">
        <v>12</v>
      </c>
      <c r="P29" s="71">
        <v>0</v>
      </c>
      <c r="Q29" s="98">
        <v>0</v>
      </c>
      <c r="R29" s="71">
        <v>0</v>
      </c>
      <c r="S29" s="71"/>
      <c r="T29" s="109" t="s">
        <v>681</v>
      </c>
      <c r="U29" s="108"/>
      <c r="V29" s="110" t="s">
        <v>322</v>
      </c>
      <c r="Y29" s="149"/>
    </row>
    <row r="30" spans="2:25" ht="17.25" customHeight="1">
      <c r="B30" s="12">
        <v>24</v>
      </c>
      <c r="C30" s="21"/>
      <c r="D30" s="21"/>
      <c r="E30" s="12"/>
      <c r="F30" s="12"/>
      <c r="G30" s="12"/>
      <c r="H30" s="12"/>
      <c r="I30" s="12"/>
      <c r="J30" s="12"/>
      <c r="K30" s="12"/>
      <c r="L30" s="12"/>
      <c r="M30" s="12" t="s">
        <v>226</v>
      </c>
      <c r="N30" s="71">
        <v>202.48999999999995</v>
      </c>
      <c r="O30" s="71">
        <v>135.44999999999999</v>
      </c>
      <c r="P30" s="71">
        <v>0</v>
      </c>
      <c r="Q30" s="71">
        <v>67.040000000000006</v>
      </c>
      <c r="R30" s="71">
        <v>0</v>
      </c>
      <c r="S30" s="71">
        <v>0</v>
      </c>
      <c r="T30" s="108"/>
      <c r="U30" s="108"/>
      <c r="V30" s="110"/>
    </row>
    <row r="31" spans="2:25" ht="22.5">
      <c r="B31" s="32">
        <v>25</v>
      </c>
      <c r="C31" s="152" t="s">
        <v>210</v>
      </c>
      <c r="D31" s="21" t="s">
        <v>228</v>
      </c>
      <c r="E31" s="12" t="s">
        <v>285</v>
      </c>
      <c r="F31" s="41">
        <v>0.55000000000000004</v>
      </c>
      <c r="G31" s="12" t="s">
        <v>279</v>
      </c>
      <c r="H31" s="41">
        <v>0.55000000000000004</v>
      </c>
      <c r="I31" s="12" t="s">
        <v>279</v>
      </c>
      <c r="J31" s="41">
        <v>0.8</v>
      </c>
      <c r="K31" s="12" t="s">
        <v>279</v>
      </c>
      <c r="L31" s="63">
        <v>4</v>
      </c>
      <c r="M31" s="12" t="s">
        <v>281</v>
      </c>
      <c r="N31" s="71">
        <v>0.97</v>
      </c>
      <c r="O31" s="71">
        <v>0.72</v>
      </c>
      <c r="P31" s="71">
        <v>0</v>
      </c>
      <c r="Q31" s="71">
        <v>0.25</v>
      </c>
      <c r="R31" s="71">
        <v>0</v>
      </c>
      <c r="S31" s="71"/>
      <c r="T31" s="109" t="s">
        <v>0</v>
      </c>
      <c r="U31" s="108" t="s">
        <v>323</v>
      </c>
      <c r="V31" s="110" t="s">
        <v>324</v>
      </c>
    </row>
    <row r="32" spans="2:25" ht="22.5">
      <c r="B32" s="12">
        <v>26</v>
      </c>
      <c r="C32" s="21"/>
      <c r="D32" s="21"/>
      <c r="E32" s="12" t="s">
        <v>291</v>
      </c>
      <c r="F32" s="41">
        <v>0.55000000000000004</v>
      </c>
      <c r="G32" s="12" t="s">
        <v>279</v>
      </c>
      <c r="H32" s="41">
        <v>0.55000000000000004</v>
      </c>
      <c r="I32" s="12" t="s">
        <v>279</v>
      </c>
      <c r="J32" s="41">
        <v>0.8</v>
      </c>
      <c r="K32" s="12" t="s">
        <v>279</v>
      </c>
      <c r="L32" s="63">
        <v>3</v>
      </c>
      <c r="M32" s="12" t="s">
        <v>281</v>
      </c>
      <c r="N32" s="71">
        <v>0.73</v>
      </c>
      <c r="O32" s="71">
        <v>0.49</v>
      </c>
      <c r="P32" s="71">
        <v>0</v>
      </c>
      <c r="Q32" s="71">
        <v>0.24</v>
      </c>
      <c r="R32" s="71">
        <v>0</v>
      </c>
      <c r="S32" s="71"/>
      <c r="T32" s="109" t="s">
        <v>682</v>
      </c>
      <c r="U32" s="108" t="s">
        <v>323</v>
      </c>
      <c r="V32" s="110"/>
    </row>
    <row r="33" spans="2:30" ht="22.5">
      <c r="B33" s="12">
        <v>27</v>
      </c>
      <c r="C33" s="21"/>
      <c r="D33" s="21"/>
      <c r="E33" s="12" t="s">
        <v>294</v>
      </c>
      <c r="F33" s="41">
        <v>0.55000000000000004</v>
      </c>
      <c r="G33" s="12" t="s">
        <v>279</v>
      </c>
      <c r="H33" s="41">
        <v>0.55000000000000004</v>
      </c>
      <c r="I33" s="12" t="s">
        <v>279</v>
      </c>
      <c r="J33" s="41">
        <v>0.3</v>
      </c>
      <c r="K33" s="12" t="s">
        <v>279</v>
      </c>
      <c r="L33" s="63">
        <v>2</v>
      </c>
      <c r="M33" s="12" t="s">
        <v>281</v>
      </c>
      <c r="N33" s="71">
        <v>0.18</v>
      </c>
      <c r="O33" s="71">
        <v>9.e-002</v>
      </c>
      <c r="P33" s="71">
        <v>0</v>
      </c>
      <c r="Q33" s="71">
        <v>9.e-002</v>
      </c>
      <c r="R33" s="71">
        <v>0</v>
      </c>
      <c r="S33" s="71"/>
      <c r="T33" s="109" t="s">
        <v>683</v>
      </c>
      <c r="U33" s="108" t="s">
        <v>325</v>
      </c>
      <c r="V33" s="110"/>
    </row>
    <row r="34" spans="2:30" ht="22.5">
      <c r="B34" s="12">
        <v>28</v>
      </c>
      <c r="C34" s="21"/>
      <c r="D34" s="21"/>
      <c r="E34" s="12" t="s">
        <v>128</v>
      </c>
      <c r="F34" s="41">
        <v>0.55000000000000004</v>
      </c>
      <c r="G34" s="12" t="s">
        <v>279</v>
      </c>
      <c r="H34" s="41">
        <v>0.55000000000000004</v>
      </c>
      <c r="I34" s="12" t="s">
        <v>279</v>
      </c>
      <c r="J34" s="41">
        <v>0.8</v>
      </c>
      <c r="K34" s="12" t="s">
        <v>279</v>
      </c>
      <c r="L34" s="63">
        <v>3</v>
      </c>
      <c r="M34" s="12" t="s">
        <v>281</v>
      </c>
      <c r="N34" s="71">
        <v>0.73</v>
      </c>
      <c r="O34" s="71">
        <v>0.49</v>
      </c>
      <c r="P34" s="71">
        <v>0</v>
      </c>
      <c r="Q34" s="71">
        <v>0.24</v>
      </c>
      <c r="R34" s="71">
        <v>0</v>
      </c>
      <c r="S34" s="71"/>
      <c r="T34" s="109" t="s">
        <v>682</v>
      </c>
      <c r="U34" s="108" t="s">
        <v>323</v>
      </c>
      <c r="V34" s="110" t="s">
        <v>327</v>
      </c>
    </row>
    <row r="35" spans="2:30" ht="20.25" customHeight="1">
      <c r="B35" s="32"/>
      <c r="C35" s="21"/>
      <c r="D35" s="12" t="s">
        <v>211</v>
      </c>
      <c r="E35" s="12"/>
      <c r="F35" s="41"/>
      <c r="G35" s="12"/>
      <c r="H35" s="41"/>
      <c r="I35" s="12"/>
      <c r="J35" s="41"/>
      <c r="K35" s="12"/>
      <c r="L35" s="63"/>
      <c r="M35" s="12"/>
      <c r="N35" s="71">
        <v>2.61</v>
      </c>
      <c r="O35" s="71">
        <v>1.79</v>
      </c>
      <c r="P35" s="71">
        <v>0</v>
      </c>
      <c r="Q35" s="71">
        <v>0.82</v>
      </c>
      <c r="R35" s="71">
        <v>0</v>
      </c>
      <c r="S35" s="71"/>
      <c r="T35" s="109"/>
      <c r="U35" s="108"/>
      <c r="V35" s="110"/>
    </row>
    <row r="36" spans="2:30" ht="22.5">
      <c r="B36" s="32">
        <v>29</v>
      </c>
      <c r="C36" s="21"/>
      <c r="D36" s="21" t="s">
        <v>328</v>
      </c>
      <c r="E36" s="12" t="s">
        <v>285</v>
      </c>
      <c r="F36" s="41">
        <v>3</v>
      </c>
      <c r="G36" s="12" t="s">
        <v>279</v>
      </c>
      <c r="H36" s="41">
        <v>3</v>
      </c>
      <c r="I36" s="12" t="s">
        <v>279</v>
      </c>
      <c r="J36" s="41">
        <v>0.6</v>
      </c>
      <c r="K36" s="12" t="s">
        <v>279</v>
      </c>
      <c r="L36" s="63">
        <v>4</v>
      </c>
      <c r="M36" s="12" t="s">
        <v>281</v>
      </c>
      <c r="N36" s="71">
        <v>21.6</v>
      </c>
      <c r="O36" s="71">
        <v>14.4</v>
      </c>
      <c r="P36" s="71">
        <v>0</v>
      </c>
      <c r="Q36" s="71">
        <v>7.2000000000000011</v>
      </c>
      <c r="R36" s="71">
        <v>0</v>
      </c>
      <c r="S36" s="71"/>
      <c r="T36" s="109" t="s">
        <v>0</v>
      </c>
      <c r="U36" s="108" t="s">
        <v>312</v>
      </c>
      <c r="V36" s="110" t="s">
        <v>329</v>
      </c>
    </row>
    <row r="37" spans="2:30" ht="22.5">
      <c r="B37" s="12">
        <v>30</v>
      </c>
      <c r="C37" s="21"/>
      <c r="D37" s="21"/>
      <c r="E37" s="12" t="s">
        <v>291</v>
      </c>
      <c r="F37" s="41">
        <v>2.6</v>
      </c>
      <c r="G37" s="12" t="s">
        <v>279</v>
      </c>
      <c r="H37" s="41">
        <v>2.6</v>
      </c>
      <c r="I37" s="12" t="s">
        <v>279</v>
      </c>
      <c r="J37" s="41">
        <v>0.6</v>
      </c>
      <c r="K37" s="12" t="s">
        <v>279</v>
      </c>
      <c r="L37" s="63">
        <v>3</v>
      </c>
      <c r="M37" s="12" t="s">
        <v>281</v>
      </c>
      <c r="N37" s="71">
        <v>12.17</v>
      </c>
      <c r="O37" s="71">
        <v>9.51</v>
      </c>
      <c r="P37" s="71">
        <v>0</v>
      </c>
      <c r="Q37" s="71">
        <v>2.66</v>
      </c>
      <c r="R37" s="71">
        <v>0</v>
      </c>
      <c r="S37" s="71"/>
      <c r="T37" s="109" t="s">
        <v>682</v>
      </c>
      <c r="U37" s="108" t="s">
        <v>332</v>
      </c>
      <c r="V37" s="110" t="s">
        <v>333</v>
      </c>
    </row>
    <row r="38" spans="2:30" ht="22.5">
      <c r="B38" s="12">
        <v>31</v>
      </c>
      <c r="C38" s="21"/>
      <c r="D38" s="21"/>
      <c r="E38" s="12" t="s">
        <v>294</v>
      </c>
      <c r="F38" s="41">
        <v>2.6</v>
      </c>
      <c r="G38" s="12" t="s">
        <v>279</v>
      </c>
      <c r="H38" s="41">
        <v>2.6</v>
      </c>
      <c r="I38" s="12" t="s">
        <v>279</v>
      </c>
      <c r="J38" s="41">
        <v>1.1000000000000001</v>
      </c>
      <c r="K38" s="12" t="s">
        <v>279</v>
      </c>
      <c r="L38" s="63">
        <v>2</v>
      </c>
      <c r="M38" s="12" t="s">
        <v>281</v>
      </c>
      <c r="N38" s="71">
        <v>14.87</v>
      </c>
      <c r="O38" s="71">
        <v>7.44</v>
      </c>
      <c r="P38" s="71">
        <v>0</v>
      </c>
      <c r="Q38" s="71">
        <v>7.4299999999999988</v>
      </c>
      <c r="R38" s="71">
        <v>0</v>
      </c>
      <c r="S38" s="71"/>
      <c r="T38" s="109" t="s">
        <v>683</v>
      </c>
      <c r="U38" s="108" t="s">
        <v>334</v>
      </c>
      <c r="V38" s="110"/>
    </row>
    <row r="39" spans="2:30" ht="22.5">
      <c r="B39" s="12">
        <v>32</v>
      </c>
      <c r="C39" s="21"/>
      <c r="D39" s="21"/>
      <c r="E39" s="12" t="s">
        <v>128</v>
      </c>
      <c r="F39" s="41">
        <v>2.2000000000000002</v>
      </c>
      <c r="G39" s="12" t="s">
        <v>279</v>
      </c>
      <c r="H39" s="41">
        <v>2.2000000000000002</v>
      </c>
      <c r="I39" s="12" t="s">
        <v>279</v>
      </c>
      <c r="J39" s="41">
        <v>0.6</v>
      </c>
      <c r="K39" s="12" t="s">
        <v>279</v>
      </c>
      <c r="L39" s="63">
        <v>3</v>
      </c>
      <c r="M39" s="12" t="s">
        <v>281</v>
      </c>
      <c r="N39" s="71">
        <v>8.7100000000000009</v>
      </c>
      <c r="O39" s="71">
        <v>4.3600000000000003</v>
      </c>
      <c r="P39" s="71">
        <v>0</v>
      </c>
      <c r="Q39" s="71">
        <v>4.3500000000000005</v>
      </c>
      <c r="R39" s="71">
        <v>0</v>
      </c>
      <c r="S39" s="71"/>
      <c r="T39" s="109" t="s">
        <v>682</v>
      </c>
      <c r="U39" s="108" t="s">
        <v>335</v>
      </c>
      <c r="V39" s="110"/>
    </row>
    <row r="40" spans="2:30" ht="22.5" customHeight="1">
      <c r="B40" s="32"/>
      <c r="C40" s="21"/>
      <c r="D40" s="12" t="s">
        <v>772</v>
      </c>
      <c r="E40" s="12"/>
      <c r="F40" s="41"/>
      <c r="G40" s="12"/>
      <c r="H40" s="41"/>
      <c r="I40" s="12"/>
      <c r="J40" s="41"/>
      <c r="K40" s="12"/>
      <c r="L40" s="63"/>
      <c r="M40" s="12"/>
      <c r="N40" s="71">
        <v>57.35</v>
      </c>
      <c r="O40" s="71">
        <v>35.71</v>
      </c>
      <c r="P40" s="71">
        <v>0</v>
      </c>
      <c r="Q40" s="71">
        <v>21.64</v>
      </c>
      <c r="R40" s="71">
        <v>0</v>
      </c>
      <c r="S40" s="71"/>
      <c r="T40" s="109"/>
      <c r="U40" s="108"/>
      <c r="V40" s="110"/>
      <c r="Z40" s="59"/>
      <c r="AA40" s="59"/>
      <c r="AB40" s="59"/>
      <c r="AC40" s="59"/>
      <c r="AD40" s="59"/>
    </row>
    <row r="41" spans="2:30" ht="22.5">
      <c r="B41" s="32">
        <v>33</v>
      </c>
      <c r="C41" s="21"/>
      <c r="D41" s="21" t="s">
        <v>119</v>
      </c>
      <c r="E41" s="12" t="s">
        <v>299</v>
      </c>
      <c r="F41" s="41">
        <v>0.45</v>
      </c>
      <c r="G41" s="12" t="s">
        <v>279</v>
      </c>
      <c r="H41" s="41">
        <v>1.05</v>
      </c>
      <c r="I41" s="12" t="s">
        <v>279</v>
      </c>
      <c r="J41" s="41">
        <v>4.45</v>
      </c>
      <c r="K41" s="12" t="s">
        <v>279</v>
      </c>
      <c r="L41" s="63">
        <v>2</v>
      </c>
      <c r="M41" s="12" t="s">
        <v>281</v>
      </c>
      <c r="N41" s="71">
        <v>4.21</v>
      </c>
      <c r="O41" s="71">
        <v>4.21</v>
      </c>
      <c r="P41" s="71">
        <v>0</v>
      </c>
      <c r="Q41" s="71">
        <v>0</v>
      </c>
      <c r="R41" s="71">
        <v>0</v>
      </c>
      <c r="S41" s="71"/>
      <c r="T41" s="109" t="s">
        <v>683</v>
      </c>
      <c r="U41" s="109" t="s">
        <v>685</v>
      </c>
      <c r="V41" s="110"/>
    </row>
    <row r="42" spans="2:30" ht="22.5">
      <c r="B42" s="12">
        <v>34</v>
      </c>
      <c r="C42" s="21"/>
      <c r="D42" s="21"/>
      <c r="E42" s="12" t="s">
        <v>77</v>
      </c>
      <c r="F42" s="41">
        <v>0.45</v>
      </c>
      <c r="G42" s="12" t="s">
        <v>279</v>
      </c>
      <c r="H42" s="41">
        <v>1.05</v>
      </c>
      <c r="I42" s="12" t="s">
        <v>279</v>
      </c>
      <c r="J42" s="41">
        <v>6.45</v>
      </c>
      <c r="K42" s="12" t="s">
        <v>279</v>
      </c>
      <c r="L42" s="63">
        <v>2</v>
      </c>
      <c r="M42" s="12" t="s">
        <v>281</v>
      </c>
      <c r="N42" s="71">
        <v>6.1</v>
      </c>
      <c r="O42" s="71">
        <v>3.05</v>
      </c>
      <c r="P42" s="71">
        <v>0</v>
      </c>
      <c r="Q42" s="71">
        <v>3.05</v>
      </c>
      <c r="R42" s="71">
        <v>0</v>
      </c>
      <c r="S42" s="71"/>
      <c r="T42" s="109" t="s">
        <v>683</v>
      </c>
      <c r="U42" s="109" t="s">
        <v>685</v>
      </c>
      <c r="V42" s="110" t="s">
        <v>336</v>
      </c>
      <c r="AA42" s="189"/>
      <c r="AB42" s="189"/>
    </row>
    <row r="43" spans="2:30" ht="22.5">
      <c r="B43" s="12">
        <v>35</v>
      </c>
      <c r="C43" s="21"/>
      <c r="D43" s="21"/>
      <c r="E43" s="12" t="s">
        <v>337</v>
      </c>
      <c r="F43" s="41">
        <v>0.45</v>
      </c>
      <c r="G43" s="12" t="s">
        <v>279</v>
      </c>
      <c r="H43" s="41">
        <v>1.05</v>
      </c>
      <c r="I43" s="12" t="s">
        <v>279</v>
      </c>
      <c r="J43" s="41">
        <v>3.2</v>
      </c>
      <c r="K43" s="12" t="s">
        <v>279</v>
      </c>
      <c r="L43" s="63">
        <v>2</v>
      </c>
      <c r="M43" s="12" t="s">
        <v>281</v>
      </c>
      <c r="N43" s="71">
        <v>3.02</v>
      </c>
      <c r="O43" s="71">
        <v>1.51</v>
      </c>
      <c r="P43" s="71">
        <v>0</v>
      </c>
      <c r="Q43" s="71">
        <v>1.51</v>
      </c>
      <c r="R43" s="71">
        <v>0</v>
      </c>
      <c r="S43" s="71"/>
      <c r="T43" s="109" t="s">
        <v>683</v>
      </c>
      <c r="U43" s="109" t="s">
        <v>685</v>
      </c>
      <c r="V43" s="110"/>
      <c r="AA43" s="189"/>
      <c r="AB43" s="189"/>
    </row>
    <row r="44" spans="2:30" ht="22.5">
      <c r="B44" s="12">
        <v>36</v>
      </c>
      <c r="C44" s="21"/>
      <c r="D44" s="21"/>
      <c r="E44" s="12" t="s">
        <v>338</v>
      </c>
      <c r="F44" s="41">
        <v>0.45</v>
      </c>
      <c r="G44" s="12" t="s">
        <v>279</v>
      </c>
      <c r="H44" s="41">
        <v>1.05</v>
      </c>
      <c r="I44" s="12" t="s">
        <v>279</v>
      </c>
      <c r="J44" s="41">
        <v>6.7</v>
      </c>
      <c r="K44" s="12" t="s">
        <v>279</v>
      </c>
      <c r="L44" s="63">
        <v>2</v>
      </c>
      <c r="M44" s="12" t="s">
        <v>281</v>
      </c>
      <c r="N44" s="71">
        <v>6.33</v>
      </c>
      <c r="O44" s="71">
        <v>5.67</v>
      </c>
      <c r="P44" s="71">
        <v>0</v>
      </c>
      <c r="Q44" s="71">
        <v>0.66000000000000014</v>
      </c>
      <c r="R44" s="71">
        <v>0</v>
      </c>
      <c r="S44" s="71"/>
      <c r="T44" s="109" t="s">
        <v>683</v>
      </c>
      <c r="U44" s="109" t="s">
        <v>685</v>
      </c>
      <c r="V44" s="110" t="s">
        <v>342</v>
      </c>
      <c r="AA44" s="189"/>
      <c r="AB44" s="189"/>
    </row>
    <row r="45" spans="2:30" ht="22.5">
      <c r="B45" s="32">
        <v>37</v>
      </c>
      <c r="C45" s="21"/>
      <c r="D45" s="21"/>
      <c r="E45" s="12" t="s">
        <v>338</v>
      </c>
      <c r="F45" s="41">
        <v>0.45</v>
      </c>
      <c r="G45" s="12" t="s">
        <v>279</v>
      </c>
      <c r="H45" s="41">
        <v>1.05</v>
      </c>
      <c r="I45" s="12" t="s">
        <v>279</v>
      </c>
      <c r="J45" s="41">
        <v>6.45</v>
      </c>
      <c r="K45" s="12" t="s">
        <v>279</v>
      </c>
      <c r="L45" s="63">
        <v>2</v>
      </c>
      <c r="M45" s="12" t="s">
        <v>281</v>
      </c>
      <c r="N45" s="71">
        <v>6.1</v>
      </c>
      <c r="O45" s="71">
        <v>4.58</v>
      </c>
      <c r="P45" s="71">
        <v>0</v>
      </c>
      <c r="Q45" s="71">
        <v>1.5199999999999996</v>
      </c>
      <c r="R45" s="71">
        <v>0</v>
      </c>
      <c r="S45" s="71"/>
      <c r="T45" s="109" t="s">
        <v>683</v>
      </c>
      <c r="U45" s="109" t="s">
        <v>685</v>
      </c>
      <c r="V45" s="110" t="s">
        <v>345</v>
      </c>
      <c r="AA45" s="189"/>
      <c r="AB45" s="189"/>
    </row>
    <row r="46" spans="2:30" ht="22.5">
      <c r="B46" s="12">
        <v>38</v>
      </c>
      <c r="C46" s="21"/>
      <c r="D46" s="21"/>
      <c r="E46" s="12" t="s">
        <v>27</v>
      </c>
      <c r="F46" s="41">
        <v>0.45</v>
      </c>
      <c r="G46" s="12" t="s">
        <v>279</v>
      </c>
      <c r="H46" s="41">
        <v>1.05</v>
      </c>
      <c r="I46" s="12" t="s">
        <v>279</v>
      </c>
      <c r="J46" s="41">
        <v>6.45</v>
      </c>
      <c r="K46" s="12" t="s">
        <v>279</v>
      </c>
      <c r="L46" s="63">
        <v>1</v>
      </c>
      <c r="M46" s="12" t="s">
        <v>281</v>
      </c>
      <c r="N46" s="71">
        <v>3.05</v>
      </c>
      <c r="O46" s="71">
        <v>3.05</v>
      </c>
      <c r="P46" s="71">
        <v>0</v>
      </c>
      <c r="Q46" s="71">
        <v>0</v>
      </c>
      <c r="R46" s="71">
        <v>0</v>
      </c>
      <c r="S46" s="71"/>
      <c r="T46" s="109" t="s">
        <v>684</v>
      </c>
      <c r="U46" s="109" t="s">
        <v>685</v>
      </c>
      <c r="V46" s="110"/>
      <c r="AA46" s="189"/>
      <c r="AB46" s="189"/>
    </row>
    <row r="47" spans="2:30" ht="22.5">
      <c r="B47" s="12">
        <v>39</v>
      </c>
      <c r="C47" s="21"/>
      <c r="D47" s="21"/>
      <c r="E47" s="12" t="s">
        <v>348</v>
      </c>
      <c r="F47" s="41">
        <v>0.45</v>
      </c>
      <c r="G47" s="12" t="s">
        <v>279</v>
      </c>
      <c r="H47" s="41">
        <v>1.05</v>
      </c>
      <c r="I47" s="12" t="s">
        <v>279</v>
      </c>
      <c r="J47" s="41">
        <v>4.45</v>
      </c>
      <c r="K47" s="12" t="s">
        <v>279</v>
      </c>
      <c r="L47" s="63">
        <v>2</v>
      </c>
      <c r="M47" s="12" t="s">
        <v>281</v>
      </c>
      <c r="N47" s="71">
        <v>4.21</v>
      </c>
      <c r="O47" s="71">
        <v>2.11</v>
      </c>
      <c r="P47" s="71">
        <v>0</v>
      </c>
      <c r="Q47" s="71">
        <v>2.1</v>
      </c>
      <c r="R47" s="71">
        <v>0</v>
      </c>
      <c r="S47" s="71"/>
      <c r="T47" s="109" t="s">
        <v>684</v>
      </c>
      <c r="U47" s="109" t="s">
        <v>685</v>
      </c>
      <c r="V47" s="110"/>
      <c r="AA47" s="189"/>
      <c r="AB47" s="189"/>
    </row>
    <row r="48" spans="2:30" ht="22.5">
      <c r="B48" s="12">
        <v>40</v>
      </c>
      <c r="C48" s="21"/>
      <c r="D48" s="21"/>
      <c r="E48" s="12" t="s">
        <v>348</v>
      </c>
      <c r="F48" s="41">
        <v>0.45</v>
      </c>
      <c r="G48" s="12" t="s">
        <v>279</v>
      </c>
      <c r="H48" s="41">
        <v>1.05</v>
      </c>
      <c r="I48" s="12" t="s">
        <v>279</v>
      </c>
      <c r="J48" s="41">
        <v>6.45</v>
      </c>
      <c r="K48" s="12" t="s">
        <v>279</v>
      </c>
      <c r="L48" s="63">
        <v>2</v>
      </c>
      <c r="M48" s="12" t="s">
        <v>281</v>
      </c>
      <c r="N48" s="71">
        <v>6.1</v>
      </c>
      <c r="O48" s="71">
        <v>3.05</v>
      </c>
      <c r="P48" s="71">
        <v>0</v>
      </c>
      <c r="Q48" s="71">
        <v>3.05</v>
      </c>
      <c r="R48" s="71">
        <v>0</v>
      </c>
      <c r="S48" s="71"/>
      <c r="T48" s="109" t="s">
        <v>683</v>
      </c>
      <c r="U48" s="109" t="s">
        <v>685</v>
      </c>
      <c r="V48" s="110" t="s">
        <v>349</v>
      </c>
      <c r="AA48" s="189"/>
      <c r="AB48" s="189"/>
    </row>
    <row r="49" spans="2:30" ht="22.5">
      <c r="B49" s="32">
        <v>41</v>
      </c>
      <c r="C49" s="21"/>
      <c r="D49" s="21"/>
      <c r="E49" s="12" t="s">
        <v>348</v>
      </c>
      <c r="F49" s="41">
        <v>0.45</v>
      </c>
      <c r="G49" s="12" t="s">
        <v>279</v>
      </c>
      <c r="H49" s="41">
        <v>1.05</v>
      </c>
      <c r="I49" s="12" t="s">
        <v>279</v>
      </c>
      <c r="J49" s="41">
        <v>3.2</v>
      </c>
      <c r="K49" s="12" t="s">
        <v>279</v>
      </c>
      <c r="L49" s="63">
        <v>1</v>
      </c>
      <c r="M49" s="12" t="s">
        <v>281</v>
      </c>
      <c r="N49" s="71">
        <v>1.51</v>
      </c>
      <c r="O49" s="71">
        <v>1.51</v>
      </c>
      <c r="P49" s="71">
        <v>0</v>
      </c>
      <c r="Q49" s="71">
        <v>0</v>
      </c>
      <c r="R49" s="71">
        <v>0</v>
      </c>
      <c r="S49" s="71"/>
      <c r="T49" s="109" t="s">
        <v>684</v>
      </c>
      <c r="U49" s="109" t="s">
        <v>685</v>
      </c>
      <c r="V49" s="110"/>
    </row>
    <row r="50" spans="2:30" ht="22.5">
      <c r="B50" s="12">
        <v>42</v>
      </c>
      <c r="C50" s="21"/>
      <c r="D50" s="21"/>
      <c r="E50" s="12" t="s">
        <v>352</v>
      </c>
      <c r="F50" s="41">
        <v>0.45</v>
      </c>
      <c r="G50" s="12" t="s">
        <v>279</v>
      </c>
      <c r="H50" s="41">
        <v>1.05</v>
      </c>
      <c r="I50" s="12" t="s">
        <v>279</v>
      </c>
      <c r="J50" s="41">
        <v>6.7</v>
      </c>
      <c r="K50" s="12" t="s">
        <v>279</v>
      </c>
      <c r="L50" s="63">
        <v>1</v>
      </c>
      <c r="M50" s="12" t="s">
        <v>281</v>
      </c>
      <c r="N50" s="71">
        <v>3.17</v>
      </c>
      <c r="O50" s="71">
        <v>2.5499999999999998</v>
      </c>
      <c r="P50" s="71">
        <v>0</v>
      </c>
      <c r="Q50" s="71">
        <v>0.62000000000000011</v>
      </c>
      <c r="R50" s="71">
        <v>0</v>
      </c>
      <c r="S50" s="71"/>
      <c r="T50" s="109" t="s">
        <v>684</v>
      </c>
      <c r="U50" s="109" t="s">
        <v>685</v>
      </c>
      <c r="V50" s="110"/>
      <c r="Z50" s="59"/>
      <c r="AA50" s="59"/>
      <c r="AB50" s="59"/>
      <c r="AC50" s="59"/>
      <c r="AD50" s="59"/>
    </row>
    <row r="51" spans="2:30" ht="19.5" customHeight="1">
      <c r="B51" s="12"/>
      <c r="C51" s="21"/>
      <c r="D51" s="12" t="s">
        <v>728</v>
      </c>
      <c r="E51" s="31"/>
      <c r="F51" s="162"/>
      <c r="G51" s="42"/>
      <c r="H51" s="162"/>
      <c r="I51" s="42"/>
      <c r="J51" s="162"/>
      <c r="K51" s="42"/>
      <c r="L51" s="168"/>
      <c r="M51" s="12"/>
      <c r="N51" s="71">
        <v>43.8</v>
      </c>
      <c r="O51" s="71">
        <v>31.290000000000003</v>
      </c>
      <c r="P51" s="71">
        <v>0</v>
      </c>
      <c r="Q51" s="71">
        <v>12.510000000000002</v>
      </c>
      <c r="R51" s="71">
        <v>0</v>
      </c>
      <c r="S51" s="71"/>
      <c r="T51" s="109"/>
      <c r="U51" s="109"/>
      <c r="V51" s="110"/>
    </row>
    <row r="52" spans="2:30" ht="16.5" customHeight="1">
      <c r="B52" s="12">
        <v>43</v>
      </c>
      <c r="C52" s="21"/>
      <c r="D52" s="21" t="s">
        <v>306</v>
      </c>
      <c r="E52" s="31" t="s">
        <v>94</v>
      </c>
      <c r="F52" s="42"/>
      <c r="G52" s="42"/>
      <c r="H52" s="42"/>
      <c r="I52" s="42"/>
      <c r="J52" s="42"/>
      <c r="K52" s="42"/>
      <c r="L52" s="42"/>
      <c r="M52" s="12" t="s">
        <v>281</v>
      </c>
      <c r="N52" s="71">
        <v>21.24</v>
      </c>
      <c r="O52" s="71">
        <v>15.93</v>
      </c>
      <c r="P52" s="71">
        <v>0</v>
      </c>
      <c r="Q52" s="71">
        <v>5.3099999999999987</v>
      </c>
      <c r="R52" s="71">
        <v>0</v>
      </c>
      <c r="S52" s="71"/>
      <c r="T52" s="110"/>
      <c r="U52" s="110"/>
      <c r="V52" s="110" t="s">
        <v>356</v>
      </c>
    </row>
    <row r="53" spans="2:30" s="29" customFormat="1" ht="16.5" customHeight="1">
      <c r="B53" s="12">
        <v>44</v>
      </c>
      <c r="C53" s="21"/>
      <c r="D53" s="21"/>
      <c r="E53" s="12"/>
      <c r="F53" s="12"/>
      <c r="G53" s="12"/>
      <c r="H53" s="12"/>
      <c r="I53" s="12"/>
      <c r="J53" s="12"/>
      <c r="K53" s="12"/>
      <c r="L53" s="12"/>
      <c r="M53" s="12" t="s">
        <v>226</v>
      </c>
      <c r="N53" s="173">
        <v>124.99999999999999</v>
      </c>
      <c r="O53" s="71">
        <v>84.72</v>
      </c>
      <c r="P53" s="71">
        <v>0</v>
      </c>
      <c r="Q53" s="71">
        <v>40.28</v>
      </c>
      <c r="R53" s="71">
        <v>0</v>
      </c>
      <c r="S53" s="71">
        <v>0</v>
      </c>
      <c r="T53" s="111"/>
      <c r="U53" s="111"/>
      <c r="V53" s="110"/>
      <c r="Y53" s="149"/>
    </row>
    <row r="54" spans="2:30" ht="16.5" customHeight="1">
      <c r="B54" s="32">
        <v>45</v>
      </c>
      <c r="C54" s="24" t="s">
        <v>359</v>
      </c>
      <c r="D54" s="24" t="s">
        <v>47</v>
      </c>
      <c r="E54" s="32"/>
      <c r="F54" s="40">
        <v>0.5</v>
      </c>
      <c r="G54" s="32" t="s">
        <v>279</v>
      </c>
      <c r="H54" s="40">
        <v>1.76</v>
      </c>
      <c r="I54" s="32" t="s">
        <v>279</v>
      </c>
      <c r="J54" s="40">
        <v>0.73</v>
      </c>
      <c r="K54" s="32" t="s">
        <v>279</v>
      </c>
      <c r="L54" s="62">
        <v>16</v>
      </c>
      <c r="M54" s="32" t="s">
        <v>281</v>
      </c>
      <c r="N54" s="71"/>
      <c r="O54" s="76"/>
      <c r="P54" s="71"/>
      <c r="Q54" s="76"/>
      <c r="R54" s="71"/>
      <c r="S54" s="71"/>
      <c r="T54" s="112" t="s">
        <v>361</v>
      </c>
      <c r="U54" s="130"/>
      <c r="V54" s="130"/>
    </row>
    <row r="55" spans="2:30" ht="16.5" customHeight="1">
      <c r="B55" s="12">
        <v>46</v>
      </c>
      <c r="C55" s="21"/>
      <c r="D55" s="21" t="s">
        <v>362</v>
      </c>
      <c r="E55" s="12"/>
      <c r="F55" s="41">
        <v>0.5</v>
      </c>
      <c r="G55" s="12" t="s">
        <v>279</v>
      </c>
      <c r="H55" s="41">
        <v>5.25</v>
      </c>
      <c r="I55" s="12" t="s">
        <v>279</v>
      </c>
      <c r="J55" s="41">
        <v>2.1800000000000002</v>
      </c>
      <c r="K55" s="12" t="s">
        <v>279</v>
      </c>
      <c r="L55" s="63">
        <v>16</v>
      </c>
      <c r="M55" s="12" t="s">
        <v>281</v>
      </c>
      <c r="N55" s="71"/>
      <c r="O55" s="98"/>
      <c r="P55" s="71"/>
      <c r="Q55" s="71"/>
      <c r="R55" s="71"/>
      <c r="S55" s="71"/>
      <c r="T55" s="113"/>
      <c r="U55" s="110"/>
      <c r="V55" s="110"/>
    </row>
    <row r="56" spans="2:30" ht="16.5" customHeight="1">
      <c r="B56" s="12">
        <v>47</v>
      </c>
      <c r="C56" s="21"/>
      <c r="D56" s="21" t="s">
        <v>363</v>
      </c>
      <c r="E56" s="31" t="s">
        <v>617</v>
      </c>
      <c r="F56" s="42"/>
      <c r="G56" s="42"/>
      <c r="H56" s="42"/>
      <c r="I56" s="42"/>
      <c r="J56" s="42"/>
      <c r="K56" s="42"/>
      <c r="L56" s="64"/>
      <c r="M56" s="12" t="s">
        <v>281</v>
      </c>
      <c r="N56" s="173">
        <v>52.91</v>
      </c>
      <c r="O56" s="71">
        <v>44.09</v>
      </c>
      <c r="P56" s="180">
        <v>0</v>
      </c>
      <c r="Q56" s="71">
        <v>8.8199999999999932</v>
      </c>
      <c r="R56" s="98">
        <v>0</v>
      </c>
      <c r="S56" s="71"/>
      <c r="T56" s="113"/>
      <c r="U56" s="110"/>
      <c r="V56" s="110"/>
    </row>
    <row r="57" spans="2:30" ht="16.5" customHeight="1">
      <c r="B57" s="12">
        <v>48</v>
      </c>
      <c r="C57" s="21"/>
      <c r="D57" s="21" t="s">
        <v>366</v>
      </c>
      <c r="E57" s="12"/>
      <c r="F57" s="43">
        <v>91.55</v>
      </c>
      <c r="G57" s="12" t="s">
        <v>279</v>
      </c>
      <c r="H57" s="12"/>
      <c r="I57" s="12"/>
      <c r="J57" s="41">
        <v>0.65</v>
      </c>
      <c r="K57" s="12"/>
      <c r="L57" s="12"/>
      <c r="M57" s="12" t="s">
        <v>281</v>
      </c>
      <c r="N57" s="71">
        <v>59.51</v>
      </c>
      <c r="O57" s="176">
        <v>0</v>
      </c>
      <c r="P57" s="71">
        <v>49.6</v>
      </c>
      <c r="Q57" s="182">
        <v>0</v>
      </c>
      <c r="R57" s="71">
        <v>9.9099999999999966</v>
      </c>
      <c r="S57" s="89"/>
      <c r="T57" s="114"/>
      <c r="U57" s="110"/>
      <c r="V57" s="110"/>
    </row>
    <row r="58" spans="2:30" ht="16.5" customHeight="1">
      <c r="B58" s="32">
        <v>49</v>
      </c>
      <c r="C58" s="21"/>
      <c r="D58" s="21" t="s">
        <v>72</v>
      </c>
      <c r="E58" s="12" t="s">
        <v>285</v>
      </c>
      <c r="F58" s="43">
        <v>2.27</v>
      </c>
      <c r="G58" s="12" t="s">
        <v>279</v>
      </c>
      <c r="H58" s="12"/>
      <c r="I58" s="12"/>
      <c r="J58" s="41">
        <v>0.75</v>
      </c>
      <c r="K58" s="12"/>
      <c r="L58" s="63">
        <v>4</v>
      </c>
      <c r="M58" s="12" t="s">
        <v>281</v>
      </c>
      <c r="N58" s="71">
        <v>6.81</v>
      </c>
      <c r="O58" s="71">
        <v>6.81</v>
      </c>
      <c r="P58" s="76">
        <v>0</v>
      </c>
      <c r="Q58" s="71">
        <v>0</v>
      </c>
      <c r="R58" s="76">
        <v>0</v>
      </c>
      <c r="S58" s="71"/>
      <c r="T58" s="105" t="s">
        <v>686</v>
      </c>
      <c r="U58" s="110"/>
      <c r="V58" s="110" t="s">
        <v>368</v>
      </c>
    </row>
    <row r="59" spans="2:30" ht="16.5" customHeight="1">
      <c r="B59" s="12">
        <v>50</v>
      </c>
      <c r="C59" s="21"/>
      <c r="D59" s="21"/>
      <c r="E59" s="12" t="s">
        <v>291</v>
      </c>
      <c r="F59" s="41">
        <v>2.2000000000000002</v>
      </c>
      <c r="G59" s="12" t="s">
        <v>279</v>
      </c>
      <c r="H59" s="41">
        <v>2.2000000000000002</v>
      </c>
      <c r="I59" s="12" t="s">
        <v>279</v>
      </c>
      <c r="J59" s="41">
        <v>0.75</v>
      </c>
      <c r="K59" s="12" t="s">
        <v>279</v>
      </c>
      <c r="L59" s="63">
        <v>4</v>
      </c>
      <c r="M59" s="12" t="s">
        <v>281</v>
      </c>
      <c r="N59" s="71">
        <v>14.52</v>
      </c>
      <c r="O59" s="71">
        <v>14.52</v>
      </c>
      <c r="P59" s="71">
        <v>0</v>
      </c>
      <c r="Q59" s="71">
        <v>0</v>
      </c>
      <c r="R59" s="71">
        <v>0</v>
      </c>
      <c r="S59" s="71"/>
      <c r="T59" s="105" t="s">
        <v>686</v>
      </c>
      <c r="U59" s="110"/>
      <c r="V59" s="110"/>
    </row>
    <row r="60" spans="2:30" ht="16.5" customHeight="1">
      <c r="B60" s="12">
        <v>51</v>
      </c>
      <c r="C60" s="21"/>
      <c r="D60" s="21"/>
      <c r="E60" s="12" t="s">
        <v>294</v>
      </c>
      <c r="F60" s="41">
        <v>1.8</v>
      </c>
      <c r="G60" s="12" t="s">
        <v>279</v>
      </c>
      <c r="H60" s="41">
        <v>1.8</v>
      </c>
      <c r="I60" s="12" t="s">
        <v>279</v>
      </c>
      <c r="J60" s="41">
        <v>0.75</v>
      </c>
      <c r="K60" s="12" t="s">
        <v>279</v>
      </c>
      <c r="L60" s="63">
        <v>2</v>
      </c>
      <c r="M60" s="12" t="s">
        <v>281</v>
      </c>
      <c r="N60" s="71">
        <v>4.8600000000000003</v>
      </c>
      <c r="O60" s="71">
        <v>4.8600000000000003</v>
      </c>
      <c r="P60" s="71">
        <v>0</v>
      </c>
      <c r="Q60" s="71">
        <v>0</v>
      </c>
      <c r="R60" s="71">
        <v>0</v>
      </c>
      <c r="S60" s="71"/>
      <c r="T60" s="105" t="s">
        <v>596</v>
      </c>
      <c r="U60" s="110"/>
      <c r="V60" s="110"/>
    </row>
    <row r="61" spans="2:30" ht="16.5" customHeight="1">
      <c r="B61" s="12">
        <v>52</v>
      </c>
      <c r="C61" s="21"/>
      <c r="D61" s="21"/>
      <c r="E61" s="12" t="s">
        <v>128</v>
      </c>
      <c r="F61" s="43">
        <v>0.83</v>
      </c>
      <c r="G61" s="12" t="s">
        <v>279</v>
      </c>
      <c r="H61" s="12"/>
      <c r="I61" s="12"/>
      <c r="J61" s="41">
        <v>19.899999999999999</v>
      </c>
      <c r="K61" s="12"/>
      <c r="L61" s="63">
        <v>1</v>
      </c>
      <c r="M61" s="12" t="s">
        <v>281</v>
      </c>
      <c r="N61" s="71">
        <v>16.52</v>
      </c>
      <c r="O61" s="71">
        <v>0</v>
      </c>
      <c r="P61" s="71">
        <v>0</v>
      </c>
      <c r="Q61" s="71">
        <v>16.52</v>
      </c>
      <c r="R61" s="71">
        <v>0</v>
      </c>
      <c r="S61" s="71"/>
      <c r="T61" s="105" t="s">
        <v>687</v>
      </c>
      <c r="U61" s="110"/>
      <c r="V61" s="110"/>
    </row>
    <row r="62" spans="2:30" ht="16.5" customHeight="1">
      <c r="B62" s="32">
        <v>53</v>
      </c>
      <c r="C62" s="25"/>
      <c r="D62" s="25"/>
      <c r="E62" s="33" t="s">
        <v>370</v>
      </c>
      <c r="F62" s="44">
        <v>0.9</v>
      </c>
      <c r="G62" s="33" t="s">
        <v>279</v>
      </c>
      <c r="H62" s="44">
        <v>0.9</v>
      </c>
      <c r="I62" s="33" t="s">
        <v>279</v>
      </c>
      <c r="J62" s="44">
        <v>0.75</v>
      </c>
      <c r="K62" s="33" t="s">
        <v>279</v>
      </c>
      <c r="L62" s="65">
        <v>4</v>
      </c>
      <c r="M62" s="33" t="s">
        <v>281</v>
      </c>
      <c r="N62" s="98">
        <v>2.4300000000000002</v>
      </c>
      <c r="O62" s="98">
        <v>1.62</v>
      </c>
      <c r="P62" s="98">
        <v>0</v>
      </c>
      <c r="Q62" s="98">
        <v>0.81</v>
      </c>
      <c r="R62" s="98">
        <v>0</v>
      </c>
      <c r="S62" s="98"/>
      <c r="T62" s="115" t="s">
        <v>686</v>
      </c>
      <c r="U62" s="131"/>
      <c r="V62" s="131" t="s">
        <v>374</v>
      </c>
    </row>
    <row r="63" spans="2:30" s="29" customFormat="1" ht="16.5" customHeight="1">
      <c r="B63" s="12">
        <v>54</v>
      </c>
      <c r="C63" s="21"/>
      <c r="D63" s="21"/>
      <c r="E63" s="12"/>
      <c r="F63" s="12"/>
      <c r="G63" s="12"/>
      <c r="H63" s="12"/>
      <c r="I63" s="12"/>
      <c r="J63" s="12"/>
      <c r="K63" s="12"/>
      <c r="L63" s="12"/>
      <c r="M63" s="71" t="s">
        <v>226</v>
      </c>
      <c r="N63" s="71">
        <v>157.56000000000003</v>
      </c>
      <c r="O63" s="71">
        <v>71.900000000000006</v>
      </c>
      <c r="P63" s="71">
        <v>49.6</v>
      </c>
      <c r="Q63" s="71">
        <v>26.149999999999991</v>
      </c>
      <c r="R63" s="71">
        <v>9.9099999999999966</v>
      </c>
      <c r="S63" s="71">
        <v>0</v>
      </c>
      <c r="T63" s="111"/>
      <c r="U63" s="110"/>
      <c r="V63" s="110"/>
      <c r="Y63" s="149"/>
    </row>
    <row r="64" spans="2:30" ht="15.75" customHeight="1">
      <c r="B64" s="12">
        <v>55</v>
      </c>
      <c r="C64" s="153"/>
      <c r="D64" s="12" t="s">
        <v>798</v>
      </c>
      <c r="E64" s="12"/>
      <c r="F64" s="12"/>
      <c r="G64" s="12"/>
      <c r="H64" s="12"/>
      <c r="I64" s="12"/>
      <c r="J64" s="12"/>
      <c r="K64" s="12"/>
      <c r="L64" s="12"/>
      <c r="M64" s="12"/>
      <c r="N64" s="71"/>
      <c r="O64" s="71">
        <v>27.81</v>
      </c>
      <c r="P64" s="71"/>
      <c r="Q64" s="71">
        <v>17.329999999999998</v>
      </c>
      <c r="R64" s="71"/>
      <c r="S64" s="71"/>
      <c r="T64" s="111"/>
      <c r="U64" s="111"/>
      <c r="V64" s="110"/>
    </row>
    <row r="65" spans="2:26" ht="15.75" customHeight="1">
      <c r="B65" s="33" t="s">
        <v>254</v>
      </c>
      <c r="C65" s="26" t="s">
        <v>256</v>
      </c>
      <c r="D65" s="26" t="s">
        <v>260</v>
      </c>
      <c r="E65" s="33"/>
      <c r="F65" s="31" t="s">
        <v>756</v>
      </c>
      <c r="G65" s="42"/>
      <c r="H65" s="42"/>
      <c r="I65" s="42"/>
      <c r="J65" s="42"/>
      <c r="K65" s="42"/>
      <c r="L65" s="42"/>
      <c r="M65" s="64"/>
      <c r="N65" s="31" t="s">
        <v>262</v>
      </c>
      <c r="O65" s="177"/>
      <c r="P65" s="177"/>
      <c r="Q65" s="177"/>
      <c r="R65" s="177"/>
      <c r="S65" s="132"/>
      <c r="T65" s="116" t="s">
        <v>161</v>
      </c>
      <c r="U65" s="132"/>
      <c r="V65" s="131" t="s">
        <v>120</v>
      </c>
    </row>
    <row r="66" spans="2:26" ht="15.75" customHeight="1">
      <c r="B66" s="136"/>
      <c r="C66" s="154"/>
      <c r="D66" s="154"/>
      <c r="E66" s="136"/>
      <c r="F66" s="31"/>
      <c r="G66" s="42"/>
      <c r="H66" s="42"/>
      <c r="I66" s="42"/>
      <c r="J66" s="42"/>
      <c r="K66" s="42"/>
      <c r="L66" s="42"/>
      <c r="M66" s="64"/>
      <c r="N66" s="31"/>
      <c r="O66" s="116" t="s">
        <v>263</v>
      </c>
      <c r="P66" s="132"/>
      <c r="Q66" s="116" t="s">
        <v>266</v>
      </c>
      <c r="R66" s="132"/>
      <c r="S66" s="110" t="s">
        <v>271</v>
      </c>
      <c r="T66" s="116"/>
      <c r="U66" s="132"/>
      <c r="V66" s="138"/>
    </row>
    <row r="67" spans="2:26" ht="15.75" customHeight="1">
      <c r="B67" s="137"/>
      <c r="C67" s="155"/>
      <c r="D67" s="155"/>
      <c r="E67" s="137"/>
      <c r="F67" s="163"/>
      <c r="G67" s="163"/>
      <c r="H67" s="167" t="s">
        <v>62</v>
      </c>
      <c r="I67" s="163"/>
      <c r="J67" s="167" t="s">
        <v>757</v>
      </c>
      <c r="K67" s="163"/>
      <c r="L67" s="167" t="s">
        <v>758</v>
      </c>
      <c r="M67" s="163"/>
      <c r="N67" s="174"/>
      <c r="O67" s="178" t="s">
        <v>273</v>
      </c>
      <c r="P67" s="178" t="s">
        <v>275</v>
      </c>
      <c r="Q67" s="178" t="s">
        <v>273</v>
      </c>
      <c r="R67" s="178" t="s">
        <v>275</v>
      </c>
      <c r="S67" s="178"/>
      <c r="T67" s="117"/>
      <c r="U67" s="133"/>
      <c r="V67" s="139"/>
    </row>
    <row r="68" spans="2:26" ht="24" customHeight="1">
      <c r="B68" s="12">
        <v>56</v>
      </c>
      <c r="C68" s="21" t="s">
        <v>377</v>
      </c>
      <c r="D68" s="21" t="s">
        <v>284</v>
      </c>
      <c r="E68" s="12" t="s">
        <v>381</v>
      </c>
      <c r="F68" s="40">
        <v>1</v>
      </c>
      <c r="G68" s="32" t="s">
        <v>279</v>
      </c>
      <c r="H68" s="40">
        <v>1</v>
      </c>
      <c r="I68" s="32" t="s">
        <v>279</v>
      </c>
      <c r="J68" s="40">
        <v>0.8</v>
      </c>
      <c r="K68" s="32" t="s">
        <v>279</v>
      </c>
      <c r="L68" s="62">
        <v>11</v>
      </c>
      <c r="M68" s="32" t="s">
        <v>281</v>
      </c>
      <c r="N68" s="76">
        <v>8.8000000000000007</v>
      </c>
      <c r="O68" s="76">
        <v>5.92</v>
      </c>
      <c r="P68" s="76">
        <v>0</v>
      </c>
      <c r="Q68" s="76">
        <v>2.8800000000000008</v>
      </c>
      <c r="R68" s="76">
        <v>0</v>
      </c>
      <c r="S68" s="76"/>
      <c r="T68" s="118" t="s">
        <v>691</v>
      </c>
      <c r="U68" s="118" t="s">
        <v>701</v>
      </c>
      <c r="V68" s="105" t="s">
        <v>738</v>
      </c>
      <c r="Z68" s="149"/>
    </row>
    <row r="69" spans="2:26" ht="24" customHeight="1">
      <c r="B69" s="12">
        <v>57</v>
      </c>
      <c r="C69" s="21"/>
      <c r="D69" s="21"/>
      <c r="E69" s="12" t="s">
        <v>382</v>
      </c>
      <c r="F69" s="41">
        <v>2</v>
      </c>
      <c r="G69" s="12" t="s">
        <v>279</v>
      </c>
      <c r="H69" s="41">
        <v>1</v>
      </c>
      <c r="I69" s="12" t="s">
        <v>279</v>
      </c>
      <c r="J69" s="41">
        <v>0.85</v>
      </c>
      <c r="K69" s="12" t="s">
        <v>279</v>
      </c>
      <c r="L69" s="63">
        <v>5</v>
      </c>
      <c r="M69" s="12" t="s">
        <v>281</v>
      </c>
      <c r="N69" s="71">
        <v>8.5</v>
      </c>
      <c r="O69" s="71">
        <v>3.4</v>
      </c>
      <c r="P69" s="71">
        <v>0</v>
      </c>
      <c r="Q69" s="71">
        <v>5.0999999999999996</v>
      </c>
      <c r="R69" s="71">
        <v>0</v>
      </c>
      <c r="S69" s="71"/>
      <c r="T69" s="105" t="s">
        <v>692</v>
      </c>
      <c r="U69" s="105" t="s">
        <v>702</v>
      </c>
      <c r="V69" s="105" t="s">
        <v>740</v>
      </c>
      <c r="Z69" s="149"/>
    </row>
    <row r="70" spans="2:26" ht="51" customHeight="1">
      <c r="B70" s="12">
        <v>58</v>
      </c>
      <c r="C70" s="21"/>
      <c r="D70" s="21"/>
      <c r="E70" s="12" t="s">
        <v>384</v>
      </c>
      <c r="F70" s="43">
        <v>2.78</v>
      </c>
      <c r="G70" s="12"/>
      <c r="H70" s="12"/>
      <c r="I70" s="12" t="s">
        <v>279</v>
      </c>
      <c r="J70" s="41">
        <v>0.85</v>
      </c>
      <c r="K70" s="12" t="s">
        <v>279</v>
      </c>
      <c r="L70" s="63">
        <v>2</v>
      </c>
      <c r="M70" s="12" t="s">
        <v>281</v>
      </c>
      <c r="N70" s="71">
        <v>4.7300000000000004</v>
      </c>
      <c r="O70" s="71">
        <v>2</v>
      </c>
      <c r="P70" s="71">
        <v>0</v>
      </c>
      <c r="Q70" s="71">
        <v>2.7300000000000004</v>
      </c>
      <c r="R70" s="71">
        <v>0</v>
      </c>
      <c r="S70" s="71"/>
      <c r="T70" s="105" t="s">
        <v>693</v>
      </c>
      <c r="U70" s="105" t="s">
        <v>703</v>
      </c>
      <c r="V70" s="105" t="s">
        <v>470</v>
      </c>
    </row>
    <row r="71" spans="2:26" ht="48.75" customHeight="1">
      <c r="B71" s="12">
        <v>59</v>
      </c>
      <c r="C71" s="21"/>
      <c r="D71" s="21"/>
      <c r="E71" s="12" t="s">
        <v>387</v>
      </c>
      <c r="F71" s="43">
        <v>3.72</v>
      </c>
      <c r="G71" s="12"/>
      <c r="H71" s="12"/>
      <c r="I71" s="12" t="s">
        <v>279</v>
      </c>
      <c r="J71" s="41">
        <v>0.85</v>
      </c>
      <c r="K71" s="12" t="s">
        <v>279</v>
      </c>
      <c r="L71" s="63">
        <v>2</v>
      </c>
      <c r="M71" s="12" t="s">
        <v>281</v>
      </c>
      <c r="N71" s="71">
        <v>6.32</v>
      </c>
      <c r="O71" s="71">
        <v>4.74</v>
      </c>
      <c r="P71" s="71">
        <v>0</v>
      </c>
      <c r="Q71" s="71">
        <v>1.58</v>
      </c>
      <c r="R71" s="71">
        <v>0</v>
      </c>
      <c r="S71" s="71"/>
      <c r="T71" s="105" t="s">
        <v>694</v>
      </c>
      <c r="U71" s="105" t="s">
        <v>90</v>
      </c>
      <c r="V71" s="105" t="s">
        <v>741</v>
      </c>
    </row>
    <row r="72" spans="2:26" ht="45">
      <c r="B72" s="12">
        <v>60</v>
      </c>
      <c r="C72" s="21"/>
      <c r="D72" s="21"/>
      <c r="E72" s="12" t="s">
        <v>355</v>
      </c>
      <c r="F72" s="41">
        <v>2</v>
      </c>
      <c r="G72" s="12" t="s">
        <v>279</v>
      </c>
      <c r="H72" s="41">
        <v>2</v>
      </c>
      <c r="I72" s="12" t="s">
        <v>279</v>
      </c>
      <c r="J72" s="41">
        <v>0.85</v>
      </c>
      <c r="K72" s="12" t="s">
        <v>279</v>
      </c>
      <c r="L72" s="63">
        <v>2</v>
      </c>
      <c r="M72" s="12" t="s">
        <v>281</v>
      </c>
      <c r="N72" s="71">
        <v>6.8</v>
      </c>
      <c r="O72" s="71">
        <v>5.0999999999999996</v>
      </c>
      <c r="P72" s="71">
        <v>0</v>
      </c>
      <c r="Q72" s="71">
        <v>1.7000000000000002</v>
      </c>
      <c r="R72" s="71">
        <v>0</v>
      </c>
      <c r="S72" s="71"/>
      <c r="T72" s="105" t="s">
        <v>694</v>
      </c>
      <c r="U72" s="105" t="s">
        <v>90</v>
      </c>
      <c r="V72" s="105" t="s">
        <v>742</v>
      </c>
    </row>
    <row r="73" spans="2:26" ht="18.75" customHeight="1">
      <c r="B73" s="12"/>
      <c r="C73" s="21"/>
      <c r="D73" s="12" t="s">
        <v>772</v>
      </c>
      <c r="E73" s="12"/>
      <c r="F73" s="41"/>
      <c r="G73" s="12"/>
      <c r="H73" s="41"/>
      <c r="I73" s="12"/>
      <c r="J73" s="41"/>
      <c r="K73" s="12"/>
      <c r="L73" s="63"/>
      <c r="M73" s="12"/>
      <c r="N73" s="71">
        <v>35.15</v>
      </c>
      <c r="O73" s="71">
        <v>21.160000000000004</v>
      </c>
      <c r="P73" s="71">
        <v>0</v>
      </c>
      <c r="Q73" s="71">
        <v>13.990000000000002</v>
      </c>
      <c r="R73" s="71">
        <v>0</v>
      </c>
      <c r="S73" s="71"/>
      <c r="T73" s="105"/>
      <c r="U73" s="105"/>
      <c r="V73" s="105"/>
    </row>
    <row r="74" spans="2:26" s="29" customFormat="1" ht="22.5">
      <c r="B74" s="12">
        <v>61</v>
      </c>
      <c r="C74" s="21"/>
      <c r="D74" s="21" t="s">
        <v>389</v>
      </c>
      <c r="E74" s="12"/>
      <c r="F74" s="41">
        <v>2.15</v>
      </c>
      <c r="G74" s="12" t="s">
        <v>279</v>
      </c>
      <c r="H74" s="41">
        <v>3.69</v>
      </c>
      <c r="I74" s="12" t="s">
        <v>279</v>
      </c>
      <c r="J74" s="41">
        <v>0.55000000000000004</v>
      </c>
      <c r="K74" s="12" t="s">
        <v>279</v>
      </c>
      <c r="L74" s="63">
        <v>1</v>
      </c>
      <c r="M74" s="12" t="s">
        <v>281</v>
      </c>
      <c r="N74" s="71">
        <v>4.3600000000000003</v>
      </c>
      <c r="O74" s="71">
        <v>4.3600000000000003</v>
      </c>
      <c r="P74" s="71">
        <v>0</v>
      </c>
      <c r="Q74" s="71">
        <v>0</v>
      </c>
      <c r="R74" s="71">
        <v>0</v>
      </c>
      <c r="S74" s="71"/>
      <c r="T74" s="105" t="s">
        <v>699</v>
      </c>
      <c r="U74" s="105" t="s">
        <v>145</v>
      </c>
      <c r="V74" s="104" t="s">
        <v>391</v>
      </c>
      <c r="Y74" s="149"/>
    </row>
    <row r="75" spans="2:26" ht="22.5">
      <c r="B75" s="12">
        <v>62</v>
      </c>
      <c r="C75" s="21"/>
      <c r="D75" s="21" t="s">
        <v>119</v>
      </c>
      <c r="E75" s="12" t="s">
        <v>395</v>
      </c>
      <c r="F75" s="41">
        <v>0.35</v>
      </c>
      <c r="G75" s="12" t="s">
        <v>279</v>
      </c>
      <c r="H75" s="41">
        <v>0.85</v>
      </c>
      <c r="I75" s="12" t="s">
        <v>279</v>
      </c>
      <c r="J75" s="41">
        <v>5.2</v>
      </c>
      <c r="K75" s="12" t="s">
        <v>279</v>
      </c>
      <c r="L75" s="63">
        <v>2</v>
      </c>
      <c r="M75" s="12" t="s">
        <v>281</v>
      </c>
      <c r="N75" s="71">
        <v>3.09</v>
      </c>
      <c r="O75" s="71">
        <v>1.55</v>
      </c>
      <c r="P75" s="71">
        <v>0</v>
      </c>
      <c r="Q75" s="71">
        <v>1.5399999999999998</v>
      </c>
      <c r="R75" s="71">
        <v>0</v>
      </c>
      <c r="S75" s="71"/>
      <c r="T75" s="105" t="s">
        <v>90</v>
      </c>
      <c r="U75" s="105" t="s">
        <v>710</v>
      </c>
      <c r="V75" s="105" t="s">
        <v>397</v>
      </c>
    </row>
    <row r="76" spans="2:26" ht="22.5">
      <c r="B76" s="12">
        <v>63</v>
      </c>
      <c r="C76" s="21"/>
      <c r="D76" s="21"/>
      <c r="E76" s="12" t="s">
        <v>398</v>
      </c>
      <c r="F76" s="41">
        <v>0.35</v>
      </c>
      <c r="G76" s="12" t="s">
        <v>279</v>
      </c>
      <c r="H76" s="41">
        <v>0.75</v>
      </c>
      <c r="I76" s="12" t="s">
        <v>279</v>
      </c>
      <c r="J76" s="41">
        <v>3.9</v>
      </c>
      <c r="K76" s="12" t="s">
        <v>279</v>
      </c>
      <c r="L76" s="63">
        <v>2</v>
      </c>
      <c r="M76" s="12" t="s">
        <v>281</v>
      </c>
      <c r="N76" s="71">
        <v>2.0499999999999998</v>
      </c>
      <c r="O76" s="71">
        <v>1.03</v>
      </c>
      <c r="P76" s="71">
        <v>0</v>
      </c>
      <c r="Q76" s="71">
        <v>1.0199999999999998</v>
      </c>
      <c r="R76" s="71">
        <v>0</v>
      </c>
      <c r="S76" s="71"/>
      <c r="T76" s="105" t="s">
        <v>90</v>
      </c>
      <c r="U76" s="105" t="s">
        <v>710</v>
      </c>
      <c r="V76" s="105" t="s">
        <v>400</v>
      </c>
    </row>
    <row r="77" spans="2:26" ht="22.5">
      <c r="B77" s="12">
        <v>64</v>
      </c>
      <c r="C77" s="21"/>
      <c r="D77" s="21"/>
      <c r="E77" s="12" t="s">
        <v>402</v>
      </c>
      <c r="F77" s="41">
        <v>0.35</v>
      </c>
      <c r="G77" s="12" t="s">
        <v>279</v>
      </c>
      <c r="H77" s="41">
        <v>0.75</v>
      </c>
      <c r="I77" s="12" t="s">
        <v>279</v>
      </c>
      <c r="J77" s="41">
        <v>3.9</v>
      </c>
      <c r="K77" s="12" t="s">
        <v>279</v>
      </c>
      <c r="L77" s="63">
        <v>2</v>
      </c>
      <c r="M77" s="12" t="s">
        <v>281</v>
      </c>
      <c r="N77" s="71">
        <v>2.0499999999999998</v>
      </c>
      <c r="O77" s="71">
        <v>1.03</v>
      </c>
      <c r="P77" s="71">
        <v>0</v>
      </c>
      <c r="Q77" s="71">
        <v>1.0199999999999998</v>
      </c>
      <c r="R77" s="71">
        <v>0</v>
      </c>
      <c r="S77" s="71"/>
      <c r="T77" s="105" t="s">
        <v>90</v>
      </c>
      <c r="U77" s="105" t="s">
        <v>710</v>
      </c>
      <c r="V77" s="105" t="s">
        <v>400</v>
      </c>
    </row>
    <row r="78" spans="2:26" ht="22.5">
      <c r="B78" s="12">
        <v>65</v>
      </c>
      <c r="C78" s="21"/>
      <c r="D78" s="21"/>
      <c r="E78" s="12" t="s">
        <v>404</v>
      </c>
      <c r="F78" s="41">
        <v>0.35</v>
      </c>
      <c r="G78" s="12" t="s">
        <v>279</v>
      </c>
      <c r="H78" s="41">
        <v>0.85</v>
      </c>
      <c r="I78" s="12" t="s">
        <v>279</v>
      </c>
      <c r="J78" s="41">
        <v>5.2</v>
      </c>
      <c r="K78" s="12" t="s">
        <v>279</v>
      </c>
      <c r="L78" s="63">
        <v>1</v>
      </c>
      <c r="M78" s="12" t="s">
        <v>281</v>
      </c>
      <c r="N78" s="71">
        <v>1.55</v>
      </c>
      <c r="O78" s="71">
        <v>1.03</v>
      </c>
      <c r="P78" s="71">
        <v>0</v>
      </c>
      <c r="Q78" s="71">
        <v>0.52</v>
      </c>
      <c r="R78" s="71">
        <v>0</v>
      </c>
      <c r="S78" s="71"/>
      <c r="T78" s="105" t="s">
        <v>145</v>
      </c>
      <c r="U78" s="105" t="s">
        <v>710</v>
      </c>
      <c r="V78" s="105" t="s">
        <v>406</v>
      </c>
    </row>
    <row r="79" spans="2:26" ht="22.5">
      <c r="B79" s="12">
        <v>66</v>
      </c>
      <c r="C79" s="21"/>
      <c r="D79" s="21"/>
      <c r="E79" s="12" t="s">
        <v>407</v>
      </c>
      <c r="F79" s="41">
        <v>0.35</v>
      </c>
      <c r="G79" s="12" t="s">
        <v>279</v>
      </c>
      <c r="H79" s="41">
        <v>0.85</v>
      </c>
      <c r="I79" s="12" t="s">
        <v>279</v>
      </c>
      <c r="J79" s="41">
        <v>5.2</v>
      </c>
      <c r="K79" s="12" t="s">
        <v>279</v>
      </c>
      <c r="L79" s="63">
        <v>1</v>
      </c>
      <c r="M79" s="12" t="s">
        <v>281</v>
      </c>
      <c r="N79" s="71">
        <v>1.55</v>
      </c>
      <c r="O79" s="71">
        <v>1.55</v>
      </c>
      <c r="P79" s="71">
        <v>0</v>
      </c>
      <c r="Q79" s="71">
        <v>0</v>
      </c>
      <c r="R79" s="71">
        <v>0</v>
      </c>
      <c r="S79" s="71"/>
      <c r="T79" s="105" t="s">
        <v>145</v>
      </c>
      <c r="U79" s="105" t="s">
        <v>710</v>
      </c>
      <c r="V79" s="105" t="s">
        <v>408</v>
      </c>
    </row>
    <row r="80" spans="2:26" ht="22.5">
      <c r="B80" s="12">
        <v>67</v>
      </c>
      <c r="C80" s="21"/>
      <c r="D80" s="21"/>
      <c r="E80" s="12" t="s">
        <v>409</v>
      </c>
      <c r="F80" s="41">
        <v>0.35</v>
      </c>
      <c r="G80" s="12" t="s">
        <v>279</v>
      </c>
      <c r="H80" s="41">
        <v>0.75</v>
      </c>
      <c r="I80" s="12" t="s">
        <v>279</v>
      </c>
      <c r="J80" s="41">
        <v>3.9</v>
      </c>
      <c r="K80" s="12" t="s">
        <v>279</v>
      </c>
      <c r="L80" s="63">
        <v>2</v>
      </c>
      <c r="M80" s="12" t="s">
        <v>281</v>
      </c>
      <c r="N80" s="71">
        <v>2.0499999999999998</v>
      </c>
      <c r="O80" s="71">
        <v>1.03</v>
      </c>
      <c r="P80" s="71">
        <v>0</v>
      </c>
      <c r="Q80" s="71">
        <v>1.0199999999999998</v>
      </c>
      <c r="R80" s="71">
        <v>0</v>
      </c>
      <c r="S80" s="71"/>
      <c r="T80" s="105" t="s">
        <v>90</v>
      </c>
      <c r="U80" s="105" t="s">
        <v>710</v>
      </c>
      <c r="V80" s="105" t="s">
        <v>411</v>
      </c>
    </row>
    <row r="81" spans="2:26" ht="22.5">
      <c r="B81" s="12">
        <v>68</v>
      </c>
      <c r="C81" s="21"/>
      <c r="D81" s="21"/>
      <c r="E81" s="12" t="s">
        <v>412</v>
      </c>
      <c r="F81" s="41">
        <v>0.35</v>
      </c>
      <c r="G81" s="12" t="s">
        <v>279</v>
      </c>
      <c r="H81" s="41">
        <v>0.75</v>
      </c>
      <c r="I81" s="12" t="s">
        <v>279</v>
      </c>
      <c r="J81" s="41">
        <v>3.9</v>
      </c>
      <c r="K81" s="12" t="s">
        <v>279</v>
      </c>
      <c r="L81" s="63">
        <v>2</v>
      </c>
      <c r="M81" s="12" t="s">
        <v>281</v>
      </c>
      <c r="N81" s="71">
        <v>2.0499999999999998</v>
      </c>
      <c r="O81" s="71">
        <v>2.0499999999999998</v>
      </c>
      <c r="P81" s="71">
        <v>0</v>
      </c>
      <c r="Q81" s="71">
        <v>0</v>
      </c>
      <c r="R81" s="71">
        <v>0</v>
      </c>
      <c r="S81" s="71"/>
      <c r="T81" s="105" t="s">
        <v>90</v>
      </c>
      <c r="U81" s="105" t="s">
        <v>710</v>
      </c>
      <c r="V81" s="105" t="s">
        <v>396</v>
      </c>
    </row>
    <row r="82" spans="2:26" ht="22.5">
      <c r="B82" s="12">
        <v>69</v>
      </c>
      <c r="C82" s="21"/>
      <c r="D82" s="21"/>
      <c r="E82" s="12" t="s">
        <v>413</v>
      </c>
      <c r="F82" s="41">
        <v>0.3</v>
      </c>
      <c r="G82" s="12" t="s">
        <v>279</v>
      </c>
      <c r="H82" s="41">
        <v>0.75</v>
      </c>
      <c r="I82" s="12" t="s">
        <v>279</v>
      </c>
      <c r="J82" s="41">
        <v>6</v>
      </c>
      <c r="K82" s="12" t="s">
        <v>279</v>
      </c>
      <c r="L82" s="63">
        <v>1</v>
      </c>
      <c r="M82" s="12" t="s">
        <v>281</v>
      </c>
      <c r="N82" s="71">
        <v>1.35</v>
      </c>
      <c r="O82" s="71">
        <v>1.35</v>
      </c>
      <c r="P82" s="71">
        <v>0</v>
      </c>
      <c r="Q82" s="71">
        <v>0</v>
      </c>
      <c r="R82" s="71">
        <v>0</v>
      </c>
      <c r="S82" s="71"/>
      <c r="T82" s="105" t="s">
        <v>145</v>
      </c>
      <c r="U82" s="105" t="s">
        <v>710</v>
      </c>
      <c r="V82" s="105" t="s">
        <v>415</v>
      </c>
    </row>
    <row r="83" spans="2:26" ht="20.25" customHeight="1">
      <c r="B83" s="12"/>
      <c r="C83" s="21"/>
      <c r="D83" s="12" t="s">
        <v>728</v>
      </c>
      <c r="E83" s="12"/>
      <c r="F83" s="164"/>
      <c r="G83" s="42"/>
      <c r="H83" s="162"/>
      <c r="I83" s="42"/>
      <c r="J83" s="162"/>
      <c r="K83" s="42"/>
      <c r="L83" s="169"/>
      <c r="M83" s="12"/>
      <c r="N83" s="71">
        <v>15.74</v>
      </c>
      <c r="O83" s="71">
        <v>10.62</v>
      </c>
      <c r="P83" s="71">
        <v>0</v>
      </c>
      <c r="Q83" s="71">
        <v>5.1199999999999992</v>
      </c>
      <c r="R83" s="71">
        <v>0</v>
      </c>
      <c r="S83" s="71"/>
      <c r="T83" s="105"/>
      <c r="U83" s="105"/>
      <c r="V83" s="105"/>
    </row>
    <row r="84" spans="2:26" ht="22.5">
      <c r="B84" s="12">
        <v>70</v>
      </c>
      <c r="C84" s="21"/>
      <c r="D84" s="21" t="s">
        <v>306</v>
      </c>
      <c r="E84" s="12"/>
      <c r="F84" s="31" t="s">
        <v>418</v>
      </c>
      <c r="G84" s="42"/>
      <c r="H84" s="42"/>
      <c r="I84" s="42"/>
      <c r="J84" s="42"/>
      <c r="K84" s="42"/>
      <c r="L84" s="64"/>
      <c r="M84" s="12" t="s">
        <v>281</v>
      </c>
      <c r="N84" s="71">
        <v>10.62</v>
      </c>
      <c r="O84" s="71">
        <v>8</v>
      </c>
      <c r="P84" s="71">
        <v>0</v>
      </c>
      <c r="Q84" s="71">
        <v>2.6199999999999992</v>
      </c>
      <c r="R84" s="71">
        <v>0</v>
      </c>
      <c r="S84" s="71"/>
      <c r="T84" s="105" t="s">
        <v>145</v>
      </c>
      <c r="U84" s="104"/>
      <c r="V84" s="104" t="s">
        <v>365</v>
      </c>
    </row>
    <row r="85" spans="2:26" ht="22.5">
      <c r="B85" s="12">
        <v>71</v>
      </c>
      <c r="C85" s="21"/>
      <c r="D85" s="21" t="s">
        <v>420</v>
      </c>
      <c r="E85" s="12"/>
      <c r="F85" s="31" t="s">
        <v>65</v>
      </c>
      <c r="G85" s="42"/>
      <c r="H85" s="42"/>
      <c r="I85" s="42"/>
      <c r="J85" s="42"/>
      <c r="K85" s="42"/>
      <c r="L85" s="64"/>
      <c r="M85" s="12" t="s">
        <v>281</v>
      </c>
      <c r="N85" s="71">
        <v>1.33</v>
      </c>
      <c r="O85" s="71">
        <v>0</v>
      </c>
      <c r="P85" s="71">
        <v>0</v>
      </c>
      <c r="Q85" s="71">
        <v>1.33</v>
      </c>
      <c r="R85" s="71">
        <v>0</v>
      </c>
      <c r="S85" s="71"/>
      <c r="T85" s="105" t="s">
        <v>386</v>
      </c>
      <c r="U85" s="104"/>
      <c r="V85" s="104"/>
    </row>
    <row r="86" spans="2:26" ht="16.5" customHeight="1">
      <c r="B86" s="12">
        <v>72</v>
      </c>
      <c r="C86" s="21"/>
      <c r="D86" s="21"/>
      <c r="E86" s="12"/>
      <c r="F86" s="31" t="s">
        <v>24</v>
      </c>
      <c r="G86" s="42"/>
      <c r="H86" s="42"/>
      <c r="I86" s="42"/>
      <c r="J86" s="42"/>
      <c r="K86" s="42"/>
      <c r="L86" s="64"/>
      <c r="M86" s="12" t="s">
        <v>281</v>
      </c>
      <c r="N86" s="71">
        <v>0.77</v>
      </c>
      <c r="O86" s="71">
        <v>0</v>
      </c>
      <c r="P86" s="71">
        <v>0</v>
      </c>
      <c r="Q86" s="71">
        <v>0.77</v>
      </c>
      <c r="R86" s="71">
        <v>0</v>
      </c>
      <c r="S86" s="71"/>
      <c r="T86" s="105"/>
      <c r="U86" s="104"/>
      <c r="V86" s="104"/>
    </row>
    <row r="87" spans="2:26" ht="16.5" customHeight="1">
      <c r="B87" s="12">
        <v>73</v>
      </c>
      <c r="C87" s="21"/>
      <c r="D87" s="21"/>
      <c r="E87" s="12"/>
      <c r="F87" s="31" t="s">
        <v>421</v>
      </c>
      <c r="G87" s="42"/>
      <c r="H87" s="42"/>
      <c r="I87" s="42"/>
      <c r="J87" s="42"/>
      <c r="K87" s="42"/>
      <c r="L87" s="64"/>
      <c r="M87" s="12" t="s">
        <v>281</v>
      </c>
      <c r="N87" s="71">
        <v>0.8</v>
      </c>
      <c r="O87" s="71">
        <v>0</v>
      </c>
      <c r="P87" s="71">
        <v>0</v>
      </c>
      <c r="Q87" s="71">
        <v>0.8</v>
      </c>
      <c r="R87" s="71">
        <v>0</v>
      </c>
      <c r="S87" s="71"/>
      <c r="T87" s="105"/>
      <c r="U87" s="104"/>
      <c r="V87" s="104"/>
    </row>
    <row r="88" spans="2:26" ht="16.5" customHeight="1">
      <c r="B88" s="12">
        <v>74</v>
      </c>
      <c r="C88" s="21"/>
      <c r="D88" s="21"/>
      <c r="E88" s="12"/>
      <c r="F88" s="31" t="s">
        <v>423</v>
      </c>
      <c r="G88" s="42"/>
      <c r="H88" s="42"/>
      <c r="I88" s="42"/>
      <c r="J88" s="42"/>
      <c r="K88" s="42"/>
      <c r="L88" s="64"/>
      <c r="M88" s="12" t="s">
        <v>281</v>
      </c>
      <c r="N88" s="71">
        <v>0.33</v>
      </c>
      <c r="O88" s="71">
        <v>0</v>
      </c>
      <c r="P88" s="71">
        <v>0</v>
      </c>
      <c r="Q88" s="71">
        <v>0.33</v>
      </c>
      <c r="R88" s="71">
        <v>0</v>
      </c>
      <c r="S88" s="71"/>
      <c r="T88" s="105"/>
      <c r="U88" s="104"/>
      <c r="V88" s="104"/>
    </row>
    <row r="89" spans="2:26" ht="16.5" customHeight="1">
      <c r="B89" s="12">
        <v>75</v>
      </c>
      <c r="C89" s="21"/>
      <c r="D89" s="21"/>
      <c r="E89" s="12"/>
      <c r="F89" s="31" t="s">
        <v>425</v>
      </c>
      <c r="G89" s="42"/>
      <c r="H89" s="42"/>
      <c r="I89" s="42"/>
      <c r="J89" s="42"/>
      <c r="K89" s="42"/>
      <c r="L89" s="64"/>
      <c r="M89" s="12" t="s">
        <v>281</v>
      </c>
      <c r="N89" s="71">
        <v>2.23</v>
      </c>
      <c r="O89" s="71">
        <v>0</v>
      </c>
      <c r="P89" s="71">
        <v>0</v>
      </c>
      <c r="Q89" s="71">
        <v>2.23</v>
      </c>
      <c r="R89" s="71">
        <v>0</v>
      </c>
      <c r="S89" s="71"/>
      <c r="T89" s="105"/>
      <c r="U89" s="104"/>
      <c r="V89" s="104"/>
    </row>
    <row r="90" spans="2:26" ht="16.5" customHeight="1">
      <c r="B90" s="12">
        <v>76</v>
      </c>
      <c r="C90" s="21"/>
      <c r="D90" s="21"/>
      <c r="E90" s="12"/>
      <c r="F90" s="31" t="s">
        <v>426</v>
      </c>
      <c r="G90" s="42"/>
      <c r="H90" s="42"/>
      <c r="I90" s="42"/>
      <c r="J90" s="42"/>
      <c r="K90" s="42"/>
      <c r="L90" s="64"/>
      <c r="M90" s="12" t="s">
        <v>281</v>
      </c>
      <c r="N90" s="71">
        <v>0.9</v>
      </c>
      <c r="O90" s="71">
        <v>0</v>
      </c>
      <c r="P90" s="71">
        <v>0</v>
      </c>
      <c r="Q90" s="71">
        <v>0.9</v>
      </c>
      <c r="R90" s="71">
        <v>0</v>
      </c>
      <c r="S90" s="71"/>
      <c r="T90" s="105"/>
      <c r="U90" s="104"/>
      <c r="V90" s="104"/>
    </row>
    <row r="91" spans="2:26" ht="16.5" customHeight="1">
      <c r="B91" s="12">
        <v>77</v>
      </c>
      <c r="C91" s="21"/>
      <c r="D91" s="21"/>
      <c r="E91" s="12"/>
      <c r="F91" s="31" t="s">
        <v>385</v>
      </c>
      <c r="G91" s="42"/>
      <c r="H91" s="42"/>
      <c r="I91" s="42"/>
      <c r="J91" s="42"/>
      <c r="K91" s="42"/>
      <c r="L91" s="64"/>
      <c r="M91" s="12" t="s">
        <v>281</v>
      </c>
      <c r="N91" s="71">
        <v>0.73</v>
      </c>
      <c r="O91" s="71">
        <v>0</v>
      </c>
      <c r="P91" s="71">
        <v>0</v>
      </c>
      <c r="Q91" s="71">
        <v>0.73</v>
      </c>
      <c r="R91" s="71">
        <v>0</v>
      </c>
      <c r="S91" s="71"/>
      <c r="T91" s="104"/>
      <c r="U91" s="104"/>
      <c r="V91" s="104"/>
    </row>
    <row r="92" spans="2:26" ht="16.5" customHeight="1">
      <c r="B92" s="12">
        <v>78</v>
      </c>
      <c r="C92" s="21"/>
      <c r="D92" s="21"/>
      <c r="E92" s="12"/>
      <c r="F92" s="31" t="s">
        <v>429</v>
      </c>
      <c r="G92" s="42"/>
      <c r="H92" s="42"/>
      <c r="I92" s="42"/>
      <c r="J92" s="42"/>
      <c r="K92" s="42"/>
      <c r="L92" s="64"/>
      <c r="M92" s="12" t="s">
        <v>281</v>
      </c>
      <c r="N92" s="71">
        <v>0.83</v>
      </c>
      <c r="O92" s="71">
        <v>0</v>
      </c>
      <c r="P92" s="71">
        <v>0</v>
      </c>
      <c r="Q92" s="71">
        <v>0.83</v>
      </c>
      <c r="R92" s="71">
        <v>0</v>
      </c>
      <c r="S92" s="71"/>
      <c r="T92" s="104"/>
      <c r="U92" s="104"/>
      <c r="V92" s="104"/>
    </row>
    <row r="93" spans="2:26" ht="16.5" customHeight="1">
      <c r="B93" s="12"/>
      <c r="C93" s="21"/>
      <c r="D93" s="21" t="s">
        <v>743</v>
      </c>
      <c r="E93" s="12"/>
      <c r="F93" s="31"/>
      <c r="G93" s="42"/>
      <c r="H93" s="42"/>
      <c r="I93" s="42"/>
      <c r="J93" s="42"/>
      <c r="K93" s="42"/>
      <c r="L93" s="64"/>
      <c r="M93" s="12"/>
      <c r="N93" s="71">
        <v>7.9200000000000017</v>
      </c>
      <c r="O93" s="71">
        <v>0</v>
      </c>
      <c r="P93" s="71">
        <v>0</v>
      </c>
      <c r="Q93" s="71">
        <v>7.9200000000000017</v>
      </c>
      <c r="R93" s="71">
        <v>0</v>
      </c>
      <c r="S93" s="71"/>
      <c r="T93" s="104"/>
      <c r="U93" s="104"/>
      <c r="V93" s="104"/>
    </row>
    <row r="94" spans="2:26" s="29" customFormat="1" ht="22.5">
      <c r="B94" s="12">
        <v>79</v>
      </c>
      <c r="C94" s="21"/>
      <c r="D94" s="21" t="s">
        <v>430</v>
      </c>
      <c r="E94" s="12"/>
      <c r="F94" s="41">
        <v>1.95</v>
      </c>
      <c r="G94" s="12" t="s">
        <v>279</v>
      </c>
      <c r="H94" s="41">
        <v>1.7</v>
      </c>
      <c r="I94" s="12" t="s">
        <v>279</v>
      </c>
      <c r="J94" s="41">
        <v>0.15</v>
      </c>
      <c r="K94" s="21"/>
      <c r="L94" s="12"/>
      <c r="M94" s="12" t="s">
        <v>281</v>
      </c>
      <c r="N94" s="71">
        <v>0.5</v>
      </c>
      <c r="O94" s="71">
        <v>0</v>
      </c>
      <c r="P94" s="71">
        <v>0</v>
      </c>
      <c r="Q94" s="71">
        <v>0.5</v>
      </c>
      <c r="R94" s="71">
        <v>0</v>
      </c>
      <c r="S94" s="71"/>
      <c r="T94" s="105" t="s">
        <v>712</v>
      </c>
      <c r="U94" s="104"/>
      <c r="V94" s="104"/>
      <c r="Y94" s="149"/>
    </row>
    <row r="95" spans="2:26" s="29" customFormat="1" ht="17.25" customHeight="1">
      <c r="B95" s="12">
        <v>80</v>
      </c>
      <c r="C95" s="21"/>
      <c r="D95" s="21"/>
      <c r="E95" s="12"/>
      <c r="F95" s="12"/>
      <c r="G95" s="21"/>
      <c r="H95" s="12"/>
      <c r="I95" s="21"/>
      <c r="J95" s="12"/>
      <c r="K95" s="21"/>
      <c r="L95" s="12"/>
      <c r="M95" s="71" t="s">
        <v>226</v>
      </c>
      <c r="N95" s="71">
        <v>74.290000000000006</v>
      </c>
      <c r="O95" s="71">
        <v>44.14</v>
      </c>
      <c r="P95" s="71">
        <v>0</v>
      </c>
      <c r="Q95" s="71">
        <v>30.15</v>
      </c>
      <c r="R95" s="71">
        <v>0</v>
      </c>
      <c r="S95" s="71">
        <v>0</v>
      </c>
      <c r="T95" s="104"/>
      <c r="U95" s="104"/>
      <c r="V95" s="104"/>
      <c r="Y95" s="149"/>
    </row>
    <row r="96" spans="2:26" s="29" customFormat="1" ht="22.5" customHeight="1">
      <c r="B96" s="12">
        <v>81</v>
      </c>
      <c r="C96" s="21" t="s">
        <v>295</v>
      </c>
      <c r="D96" s="21" t="s">
        <v>432</v>
      </c>
      <c r="E96" s="12"/>
      <c r="F96" s="41">
        <v>0.57999999999999996</v>
      </c>
      <c r="G96" s="12" t="s">
        <v>279</v>
      </c>
      <c r="H96" s="41">
        <v>3.85</v>
      </c>
      <c r="I96" s="12" t="s">
        <v>279</v>
      </c>
      <c r="J96" s="41">
        <v>3.62</v>
      </c>
      <c r="K96" s="12" t="s">
        <v>279</v>
      </c>
      <c r="L96" s="12"/>
      <c r="M96" s="12" t="s">
        <v>281</v>
      </c>
      <c r="N96" s="71">
        <v>8.08</v>
      </c>
      <c r="O96" s="71">
        <v>8.08</v>
      </c>
      <c r="P96" s="71">
        <v>0</v>
      </c>
      <c r="Q96" s="71">
        <v>0</v>
      </c>
      <c r="R96" s="71">
        <v>0</v>
      </c>
      <c r="S96" s="71"/>
      <c r="T96" s="105" t="s">
        <v>257</v>
      </c>
      <c r="U96" s="105" t="s">
        <v>713</v>
      </c>
      <c r="V96" s="115" t="s">
        <v>75</v>
      </c>
      <c r="Y96" s="149"/>
      <c r="Z96" s="149"/>
    </row>
    <row r="97" spans="2:26" s="29" customFormat="1" ht="22.5" customHeight="1">
      <c r="B97" s="12">
        <v>82</v>
      </c>
      <c r="C97" s="21"/>
      <c r="D97" s="21" t="s">
        <v>198</v>
      </c>
      <c r="E97" s="12" t="s">
        <v>433</v>
      </c>
      <c r="F97" s="47" t="s">
        <v>434</v>
      </c>
      <c r="G97" s="12" t="s">
        <v>279</v>
      </c>
      <c r="H97" s="41">
        <v>0.2</v>
      </c>
      <c r="I97" s="12" t="s">
        <v>279</v>
      </c>
      <c r="J97" s="41">
        <v>0.24</v>
      </c>
      <c r="K97" s="12" t="s">
        <v>279</v>
      </c>
      <c r="L97" s="66">
        <v>19.5</v>
      </c>
      <c r="M97" s="12" t="s">
        <v>281</v>
      </c>
      <c r="N97" s="71"/>
      <c r="O97" s="71"/>
      <c r="P97" s="71"/>
      <c r="Q97" s="71"/>
      <c r="R97" s="71"/>
      <c r="S97" s="71"/>
      <c r="T97" s="119"/>
      <c r="U97" s="119"/>
      <c r="V97" s="118"/>
      <c r="Y97" s="149"/>
      <c r="Z97" s="149"/>
    </row>
    <row r="98" spans="2:26" s="29" customFormat="1" ht="16.5" customHeight="1">
      <c r="B98" s="12">
        <v>83</v>
      </c>
      <c r="C98" s="21"/>
      <c r="D98" s="21"/>
      <c r="E98" s="12"/>
      <c r="F98" s="43"/>
      <c r="G98" s="12" t="s">
        <v>279</v>
      </c>
      <c r="H98" s="41">
        <v>1.08</v>
      </c>
      <c r="I98" s="12"/>
      <c r="J98" s="12"/>
      <c r="K98" s="12"/>
      <c r="L98" s="12"/>
      <c r="M98" s="12" t="s">
        <v>281</v>
      </c>
      <c r="N98" s="71">
        <v>0.51</v>
      </c>
      <c r="O98" s="71">
        <v>0.51</v>
      </c>
      <c r="P98" s="71">
        <v>0</v>
      </c>
      <c r="Q98" s="71">
        <v>0</v>
      </c>
      <c r="R98" s="71">
        <v>0</v>
      </c>
      <c r="S98" s="71"/>
      <c r="T98" s="104"/>
      <c r="U98" s="104"/>
      <c r="V98" s="104"/>
      <c r="Y98" s="149"/>
      <c r="Z98" s="149"/>
    </row>
    <row r="99" spans="2:26" s="29" customFormat="1" ht="16.5" customHeight="1">
      <c r="B99" s="12">
        <v>84</v>
      </c>
      <c r="C99" s="21"/>
      <c r="D99" s="21"/>
      <c r="E99" s="12" t="s">
        <v>138</v>
      </c>
      <c r="F99" s="47" t="s">
        <v>434</v>
      </c>
      <c r="G99" s="12" t="s">
        <v>279</v>
      </c>
      <c r="H99" s="41">
        <v>0.2</v>
      </c>
      <c r="I99" s="12" t="s">
        <v>279</v>
      </c>
      <c r="J99" s="41">
        <v>0.24</v>
      </c>
      <c r="K99" s="12" t="s">
        <v>279</v>
      </c>
      <c r="L99" s="66">
        <v>13.5</v>
      </c>
      <c r="M99" s="12" t="s">
        <v>281</v>
      </c>
      <c r="N99" s="71"/>
      <c r="O99" s="71"/>
      <c r="P99" s="71"/>
      <c r="Q99" s="71"/>
      <c r="R99" s="71"/>
      <c r="S99" s="71"/>
      <c r="T99" s="104" t="s">
        <v>436</v>
      </c>
      <c r="U99" s="104"/>
      <c r="V99" s="104"/>
      <c r="Y99" s="149"/>
      <c r="Z99" s="149"/>
    </row>
    <row r="100" spans="2:26" s="29" customFormat="1" ht="16.5" customHeight="1">
      <c r="B100" s="12">
        <v>85</v>
      </c>
      <c r="C100" s="21"/>
      <c r="D100" s="21"/>
      <c r="E100" s="12"/>
      <c r="F100" s="43"/>
      <c r="G100" s="12" t="s">
        <v>279</v>
      </c>
      <c r="H100" s="41">
        <v>1</v>
      </c>
      <c r="I100" s="12"/>
      <c r="J100" s="12"/>
      <c r="K100" s="12"/>
      <c r="L100" s="12"/>
      <c r="M100" s="12" t="s">
        <v>281</v>
      </c>
      <c r="N100" s="71">
        <v>0.32</v>
      </c>
      <c r="O100" s="71">
        <v>0.32</v>
      </c>
      <c r="P100" s="71">
        <v>0</v>
      </c>
      <c r="Q100" s="71">
        <v>0</v>
      </c>
      <c r="R100" s="71">
        <v>0</v>
      </c>
      <c r="S100" s="71"/>
      <c r="T100" s="104"/>
      <c r="U100" s="104"/>
      <c r="V100" s="104"/>
      <c r="Y100" s="149"/>
      <c r="Z100" s="149"/>
    </row>
    <row r="101" spans="2:26" s="29" customFormat="1" ht="16.5" customHeight="1">
      <c r="B101" s="12">
        <v>86</v>
      </c>
      <c r="C101" s="21"/>
      <c r="D101" s="21" t="s">
        <v>219</v>
      </c>
      <c r="E101" s="12"/>
      <c r="F101" s="47" t="s">
        <v>434</v>
      </c>
      <c r="G101" s="12" t="s">
        <v>279</v>
      </c>
      <c r="H101" s="41">
        <v>4.0999999999999996</v>
      </c>
      <c r="I101" s="12" t="s">
        <v>279</v>
      </c>
      <c r="J101" s="41">
        <v>3.4</v>
      </c>
      <c r="K101" s="12" t="s">
        <v>279</v>
      </c>
      <c r="L101" s="41">
        <v>0.6</v>
      </c>
      <c r="M101" s="12" t="s">
        <v>281</v>
      </c>
      <c r="N101" s="71">
        <v>4.18</v>
      </c>
      <c r="O101" s="71">
        <v>4.18</v>
      </c>
      <c r="P101" s="71">
        <v>0</v>
      </c>
      <c r="Q101" s="71">
        <v>0</v>
      </c>
      <c r="R101" s="71">
        <v>0</v>
      </c>
      <c r="S101" s="71"/>
      <c r="T101" s="104"/>
      <c r="U101" s="104"/>
      <c r="V101" s="104"/>
      <c r="W101" s="188"/>
      <c r="Y101" s="149"/>
      <c r="Z101" s="149"/>
    </row>
    <row r="102" spans="2:26" s="29" customFormat="1" ht="16.5" customHeight="1">
      <c r="B102" s="12"/>
      <c r="C102" s="21"/>
      <c r="D102" s="21" t="s">
        <v>205</v>
      </c>
      <c r="E102" s="12"/>
      <c r="F102" s="47"/>
      <c r="G102" s="12"/>
      <c r="H102" s="41"/>
      <c r="I102" s="12"/>
      <c r="J102" s="41"/>
      <c r="K102" s="12"/>
      <c r="L102" s="41"/>
      <c r="M102" s="12"/>
      <c r="N102" s="71">
        <v>5.01</v>
      </c>
      <c r="O102" s="71">
        <v>5.01</v>
      </c>
      <c r="P102" s="71">
        <v>0</v>
      </c>
      <c r="Q102" s="71">
        <v>0</v>
      </c>
      <c r="R102" s="71">
        <v>0</v>
      </c>
      <c r="S102" s="71"/>
      <c r="T102" s="104"/>
      <c r="U102" s="104"/>
      <c r="V102" s="104"/>
      <c r="Y102" s="149"/>
      <c r="Z102" s="149"/>
    </row>
    <row r="103" spans="2:26" s="29" customFormat="1" ht="16.5" customHeight="1">
      <c r="B103" s="12">
        <v>87</v>
      </c>
      <c r="C103" s="21"/>
      <c r="D103" s="21" t="s">
        <v>438</v>
      </c>
      <c r="E103" s="12"/>
      <c r="F103" s="47"/>
      <c r="G103" s="12"/>
      <c r="H103" s="12"/>
      <c r="I103" s="12"/>
      <c r="J103" s="12"/>
      <c r="K103" s="12"/>
      <c r="L103" s="12"/>
      <c r="M103" s="12"/>
      <c r="N103" s="71"/>
      <c r="O103" s="71"/>
      <c r="P103" s="71"/>
      <c r="Q103" s="71"/>
      <c r="R103" s="71"/>
      <c r="S103" s="71"/>
      <c r="T103" s="104"/>
      <c r="U103" s="104"/>
      <c r="V103" s="104"/>
      <c r="Y103" s="149"/>
    </row>
    <row r="104" spans="2:26" s="29" customFormat="1" ht="16.5" customHeight="1">
      <c r="B104" s="12">
        <v>88</v>
      </c>
      <c r="C104" s="21"/>
      <c r="D104" s="21" t="s">
        <v>131</v>
      </c>
      <c r="E104" s="33" t="s">
        <v>326</v>
      </c>
      <c r="F104" s="48">
        <v>0.74</v>
      </c>
      <c r="G104" s="12" t="s">
        <v>279</v>
      </c>
      <c r="H104" s="41"/>
      <c r="I104" s="12" t="s">
        <v>279</v>
      </c>
      <c r="J104" s="41"/>
      <c r="K104" s="12" t="s">
        <v>279</v>
      </c>
      <c r="L104" s="67">
        <v>1</v>
      </c>
      <c r="M104" s="12" t="s">
        <v>281</v>
      </c>
      <c r="N104" s="71">
        <v>0.74</v>
      </c>
      <c r="O104" s="71">
        <v>0</v>
      </c>
      <c r="P104" s="71">
        <v>0</v>
      </c>
      <c r="Q104" s="71">
        <v>0</v>
      </c>
      <c r="R104" s="71">
        <v>0.74</v>
      </c>
      <c r="S104" s="71"/>
      <c r="T104" s="115" t="s">
        <v>695</v>
      </c>
      <c r="U104" s="115" t="s">
        <v>744</v>
      </c>
      <c r="V104" s="115"/>
      <c r="Y104" s="149"/>
    </row>
    <row r="105" spans="2:26" s="29" customFormat="1" ht="16.5" customHeight="1">
      <c r="B105" s="12">
        <v>89</v>
      </c>
      <c r="C105" s="21"/>
      <c r="D105" s="21"/>
      <c r="E105" s="32"/>
      <c r="F105" s="41">
        <v>2.2999999999999998</v>
      </c>
      <c r="G105" s="12" t="s">
        <v>279</v>
      </c>
      <c r="H105" s="41">
        <v>2.2999999999999998</v>
      </c>
      <c r="I105" s="12" t="s">
        <v>279</v>
      </c>
      <c r="J105" s="41">
        <v>0.5</v>
      </c>
      <c r="K105" s="12" t="s">
        <v>279</v>
      </c>
      <c r="L105" s="67">
        <v>1</v>
      </c>
      <c r="M105" s="12" t="s">
        <v>281</v>
      </c>
      <c r="N105" s="71">
        <v>2.65</v>
      </c>
      <c r="O105" s="71">
        <v>0</v>
      </c>
      <c r="P105" s="71">
        <v>0</v>
      </c>
      <c r="Q105" s="71">
        <v>0</v>
      </c>
      <c r="R105" s="71">
        <v>2.65</v>
      </c>
      <c r="S105" s="71"/>
      <c r="T105" s="120"/>
      <c r="U105" s="120"/>
      <c r="V105" s="120"/>
      <c r="Y105" s="149"/>
    </row>
    <row r="106" spans="2:26" s="29" customFormat="1" ht="16.5" customHeight="1">
      <c r="B106" s="12">
        <v>90</v>
      </c>
      <c r="C106" s="21"/>
      <c r="D106" s="21"/>
      <c r="E106" s="33" t="s">
        <v>439</v>
      </c>
      <c r="F106" s="48">
        <v>0.69</v>
      </c>
      <c r="G106" s="12" t="s">
        <v>279</v>
      </c>
      <c r="H106" s="41"/>
      <c r="I106" s="12"/>
      <c r="J106" s="41"/>
      <c r="K106" s="12" t="s">
        <v>279</v>
      </c>
      <c r="L106" s="67">
        <v>1</v>
      </c>
      <c r="M106" s="12" t="s">
        <v>281</v>
      </c>
      <c r="N106" s="71">
        <v>0.69</v>
      </c>
      <c r="O106" s="71">
        <v>0</v>
      </c>
      <c r="P106" s="71">
        <v>0</v>
      </c>
      <c r="Q106" s="71">
        <v>0</v>
      </c>
      <c r="R106" s="71">
        <v>0.69</v>
      </c>
      <c r="S106" s="71"/>
      <c r="T106" s="115" t="s">
        <v>695</v>
      </c>
      <c r="U106" s="115" t="s">
        <v>745</v>
      </c>
      <c r="V106" s="115"/>
      <c r="Y106" s="149"/>
    </row>
    <row r="107" spans="2:26" s="29" customFormat="1" ht="16.5" customHeight="1">
      <c r="B107" s="12">
        <v>91</v>
      </c>
      <c r="C107" s="21"/>
      <c r="D107" s="21"/>
      <c r="E107" s="32"/>
      <c r="F107" s="41">
        <v>2.2000000000000002</v>
      </c>
      <c r="G107" s="12" t="s">
        <v>279</v>
      </c>
      <c r="H107" s="41">
        <v>2.2000000000000002</v>
      </c>
      <c r="I107" s="12" t="s">
        <v>279</v>
      </c>
      <c r="J107" s="41">
        <v>0.5</v>
      </c>
      <c r="K107" s="12" t="s">
        <v>279</v>
      </c>
      <c r="L107" s="67">
        <v>1</v>
      </c>
      <c r="M107" s="12" t="s">
        <v>281</v>
      </c>
      <c r="N107" s="71">
        <v>2.42</v>
      </c>
      <c r="O107" s="71">
        <v>0</v>
      </c>
      <c r="P107" s="71">
        <v>0</v>
      </c>
      <c r="Q107" s="71">
        <v>0</v>
      </c>
      <c r="R107" s="71">
        <v>2.42</v>
      </c>
      <c r="S107" s="71"/>
      <c r="T107" s="120"/>
      <c r="U107" s="120"/>
      <c r="V107" s="120"/>
      <c r="Y107" s="149"/>
    </row>
    <row r="108" spans="2:26" s="29" customFormat="1" ht="22.5">
      <c r="B108" s="12">
        <v>92</v>
      </c>
      <c r="C108" s="21"/>
      <c r="D108" s="21"/>
      <c r="E108" s="12" t="s">
        <v>442</v>
      </c>
      <c r="F108" s="41">
        <v>4</v>
      </c>
      <c r="G108" s="12" t="s">
        <v>279</v>
      </c>
      <c r="H108" s="41">
        <v>3</v>
      </c>
      <c r="I108" s="12" t="s">
        <v>279</v>
      </c>
      <c r="J108" s="41">
        <v>0.8</v>
      </c>
      <c r="K108" s="12" t="s">
        <v>279</v>
      </c>
      <c r="L108" s="67">
        <v>1</v>
      </c>
      <c r="M108" s="12" t="s">
        <v>281</v>
      </c>
      <c r="N108" s="71">
        <v>9.6</v>
      </c>
      <c r="O108" s="71">
        <v>0</v>
      </c>
      <c r="P108" s="71">
        <v>0</v>
      </c>
      <c r="Q108" s="71">
        <v>0</v>
      </c>
      <c r="R108" s="71">
        <v>9.6</v>
      </c>
      <c r="S108" s="71"/>
      <c r="T108" s="105" t="s">
        <v>714</v>
      </c>
      <c r="U108" s="105" t="s">
        <v>567</v>
      </c>
      <c r="V108" s="104"/>
      <c r="Y108" s="149"/>
    </row>
    <row r="109" spans="2:26" s="29" customFormat="1" ht="16.5" customHeight="1">
      <c r="B109" s="12">
        <v>93</v>
      </c>
      <c r="C109" s="21"/>
      <c r="D109" s="21"/>
      <c r="E109" s="33" t="s">
        <v>439</v>
      </c>
      <c r="F109" s="48">
        <v>0.69</v>
      </c>
      <c r="G109" s="12" t="s">
        <v>279</v>
      </c>
      <c r="H109" s="41"/>
      <c r="I109" s="12"/>
      <c r="J109" s="41"/>
      <c r="K109" s="12" t="s">
        <v>279</v>
      </c>
      <c r="L109" s="67">
        <v>1</v>
      </c>
      <c r="M109" s="12" t="s">
        <v>281</v>
      </c>
      <c r="N109" s="71">
        <v>0.69</v>
      </c>
      <c r="O109" s="71">
        <v>0</v>
      </c>
      <c r="P109" s="71">
        <v>0</v>
      </c>
      <c r="Q109" s="71">
        <v>0</v>
      </c>
      <c r="R109" s="71">
        <v>0.69</v>
      </c>
      <c r="S109" s="71"/>
      <c r="T109" s="115" t="s">
        <v>695</v>
      </c>
      <c r="U109" s="115" t="s">
        <v>745</v>
      </c>
      <c r="V109" s="140"/>
      <c r="Y109" s="149"/>
    </row>
    <row r="110" spans="2:26" s="29" customFormat="1" ht="16.5" customHeight="1">
      <c r="B110" s="12">
        <v>94</v>
      </c>
      <c r="C110" s="21"/>
      <c r="D110" s="21"/>
      <c r="E110" s="32"/>
      <c r="F110" s="41">
        <v>2.2000000000000002</v>
      </c>
      <c r="G110" s="12" t="s">
        <v>279</v>
      </c>
      <c r="H110" s="41">
        <v>2.2000000000000002</v>
      </c>
      <c r="I110" s="12" t="s">
        <v>279</v>
      </c>
      <c r="J110" s="41">
        <v>0.5</v>
      </c>
      <c r="K110" s="12" t="s">
        <v>279</v>
      </c>
      <c r="L110" s="67">
        <v>1</v>
      </c>
      <c r="M110" s="12" t="s">
        <v>281</v>
      </c>
      <c r="N110" s="71">
        <v>2.42</v>
      </c>
      <c r="O110" s="71">
        <v>0</v>
      </c>
      <c r="P110" s="71">
        <v>0</v>
      </c>
      <c r="Q110" s="71">
        <v>0</v>
      </c>
      <c r="R110" s="71">
        <v>2.42</v>
      </c>
      <c r="S110" s="71"/>
      <c r="T110" s="120"/>
      <c r="U110" s="120"/>
      <c r="V110" s="103"/>
      <c r="Y110" s="149"/>
    </row>
    <row r="111" spans="2:26" s="29" customFormat="1" ht="16.5" customHeight="1">
      <c r="B111" s="12">
        <v>95</v>
      </c>
      <c r="C111" s="21"/>
      <c r="D111" s="21"/>
      <c r="E111" s="33" t="s">
        <v>330</v>
      </c>
      <c r="F111" s="48">
        <v>8.e-002</v>
      </c>
      <c r="G111" s="12" t="s">
        <v>279</v>
      </c>
      <c r="H111" s="41"/>
      <c r="I111" s="12"/>
      <c r="J111" s="41"/>
      <c r="K111" s="12" t="s">
        <v>279</v>
      </c>
      <c r="L111" s="67">
        <v>3</v>
      </c>
      <c r="M111" s="12" t="s">
        <v>281</v>
      </c>
      <c r="N111" s="71">
        <v>0.24</v>
      </c>
      <c r="O111" s="71">
        <v>0</v>
      </c>
      <c r="P111" s="71">
        <v>0</v>
      </c>
      <c r="Q111" s="71">
        <v>0</v>
      </c>
      <c r="R111" s="71">
        <v>0.24</v>
      </c>
      <c r="S111" s="71"/>
      <c r="T111" s="115" t="s">
        <v>716</v>
      </c>
      <c r="U111" s="115" t="s">
        <v>11</v>
      </c>
      <c r="V111" s="140"/>
      <c r="Y111" s="149"/>
    </row>
    <row r="112" spans="2:26" s="29" customFormat="1" ht="16.5" customHeight="1">
      <c r="B112" s="12">
        <v>96</v>
      </c>
      <c r="C112" s="21"/>
      <c r="D112" s="21"/>
      <c r="E112" s="32"/>
      <c r="F112" s="41">
        <v>1.2</v>
      </c>
      <c r="G112" s="12" t="s">
        <v>279</v>
      </c>
      <c r="H112" s="41">
        <v>1.2</v>
      </c>
      <c r="I112" s="12" t="s">
        <v>279</v>
      </c>
      <c r="J112" s="41">
        <v>0.5</v>
      </c>
      <c r="K112" s="12" t="s">
        <v>279</v>
      </c>
      <c r="L112" s="67">
        <v>3</v>
      </c>
      <c r="M112" s="12" t="s">
        <v>281</v>
      </c>
      <c r="N112" s="71">
        <v>2.16</v>
      </c>
      <c r="O112" s="71">
        <v>0</v>
      </c>
      <c r="P112" s="71">
        <v>0</v>
      </c>
      <c r="Q112" s="71">
        <v>0</v>
      </c>
      <c r="R112" s="71">
        <v>2.16</v>
      </c>
      <c r="S112" s="71"/>
      <c r="T112" s="120"/>
      <c r="U112" s="120"/>
      <c r="V112" s="103"/>
      <c r="Y112" s="149"/>
    </row>
    <row r="113" spans="2:25" s="29" customFormat="1" ht="16.5" customHeight="1">
      <c r="B113" s="12">
        <v>97</v>
      </c>
      <c r="C113" s="21"/>
      <c r="D113" s="21"/>
      <c r="E113" s="33" t="s">
        <v>353</v>
      </c>
      <c r="F113" s="48">
        <v>0.31</v>
      </c>
      <c r="G113" s="12" t="s">
        <v>279</v>
      </c>
      <c r="H113" s="41"/>
      <c r="I113" s="12"/>
      <c r="J113" s="41"/>
      <c r="K113" s="12" t="s">
        <v>279</v>
      </c>
      <c r="L113" s="67">
        <v>3</v>
      </c>
      <c r="M113" s="12" t="s">
        <v>281</v>
      </c>
      <c r="N113" s="71">
        <v>0.93</v>
      </c>
      <c r="O113" s="71">
        <v>0</v>
      </c>
      <c r="P113" s="71">
        <v>0</v>
      </c>
      <c r="Q113" s="71">
        <v>0</v>
      </c>
      <c r="R113" s="71">
        <v>0.93</v>
      </c>
      <c r="S113" s="71"/>
      <c r="T113" s="115" t="s">
        <v>716</v>
      </c>
      <c r="U113" s="115" t="s">
        <v>11</v>
      </c>
      <c r="V113" s="140"/>
      <c r="Y113" s="149"/>
    </row>
    <row r="114" spans="2:25" s="29" customFormat="1" ht="16.5" customHeight="1">
      <c r="B114" s="12">
        <v>98</v>
      </c>
      <c r="C114" s="21"/>
      <c r="D114" s="21"/>
      <c r="E114" s="32"/>
      <c r="F114" s="41">
        <v>1.8</v>
      </c>
      <c r="G114" s="12" t="s">
        <v>279</v>
      </c>
      <c r="H114" s="41">
        <v>1.8</v>
      </c>
      <c r="I114" s="12" t="s">
        <v>279</v>
      </c>
      <c r="J114" s="41">
        <v>0.5</v>
      </c>
      <c r="K114" s="12" t="s">
        <v>279</v>
      </c>
      <c r="L114" s="67">
        <v>3</v>
      </c>
      <c r="M114" s="12" t="s">
        <v>281</v>
      </c>
      <c r="N114" s="71">
        <v>4.8600000000000003</v>
      </c>
      <c r="O114" s="71">
        <v>0</v>
      </c>
      <c r="P114" s="71">
        <v>0</v>
      </c>
      <c r="Q114" s="71">
        <v>0</v>
      </c>
      <c r="R114" s="71">
        <v>4.8600000000000003</v>
      </c>
      <c r="S114" s="71"/>
      <c r="T114" s="120"/>
      <c r="U114" s="120"/>
      <c r="V114" s="103"/>
      <c r="Y114" s="149"/>
    </row>
    <row r="115" spans="2:25" s="29" customFormat="1" ht="16.5" customHeight="1">
      <c r="B115" s="12">
        <v>99</v>
      </c>
      <c r="C115" s="21"/>
      <c r="D115" s="21"/>
      <c r="E115" s="33" t="s">
        <v>443</v>
      </c>
      <c r="F115" s="48">
        <v>0.56000000000000005</v>
      </c>
      <c r="G115" s="12" t="s">
        <v>279</v>
      </c>
      <c r="H115" s="41"/>
      <c r="I115" s="12" t="s">
        <v>279</v>
      </c>
      <c r="J115" s="41"/>
      <c r="K115" s="12" t="s">
        <v>279</v>
      </c>
      <c r="L115" s="67">
        <v>2</v>
      </c>
      <c r="M115" s="12" t="s">
        <v>281</v>
      </c>
      <c r="N115" s="71">
        <v>1.1200000000000001</v>
      </c>
      <c r="O115" s="71">
        <v>0</v>
      </c>
      <c r="P115" s="71">
        <v>0</v>
      </c>
      <c r="Q115" s="71">
        <v>0</v>
      </c>
      <c r="R115" s="71">
        <v>1.1200000000000001</v>
      </c>
      <c r="S115" s="71"/>
      <c r="T115" s="115" t="s">
        <v>717</v>
      </c>
      <c r="U115" s="115" t="s">
        <v>746</v>
      </c>
      <c r="V115" s="140"/>
      <c r="Y115" s="149"/>
    </row>
    <row r="116" spans="2:25" s="29" customFormat="1" ht="16.5" customHeight="1">
      <c r="B116" s="12">
        <v>100</v>
      </c>
      <c r="C116" s="21"/>
      <c r="D116" s="21"/>
      <c r="E116" s="32"/>
      <c r="F116" s="41">
        <v>2</v>
      </c>
      <c r="G116" s="12" t="s">
        <v>279</v>
      </c>
      <c r="H116" s="41">
        <v>2</v>
      </c>
      <c r="I116" s="12" t="s">
        <v>279</v>
      </c>
      <c r="J116" s="41">
        <v>0.5</v>
      </c>
      <c r="K116" s="12" t="s">
        <v>279</v>
      </c>
      <c r="L116" s="67">
        <v>2</v>
      </c>
      <c r="M116" s="12" t="s">
        <v>281</v>
      </c>
      <c r="N116" s="71">
        <v>4</v>
      </c>
      <c r="O116" s="71">
        <v>0</v>
      </c>
      <c r="P116" s="71">
        <v>0</v>
      </c>
      <c r="Q116" s="71">
        <v>0</v>
      </c>
      <c r="R116" s="71">
        <v>4</v>
      </c>
      <c r="S116" s="71"/>
      <c r="T116" s="120"/>
      <c r="U116" s="120"/>
      <c r="V116" s="103"/>
      <c r="Y116" s="149"/>
    </row>
    <row r="117" spans="2:25" s="29" customFormat="1" ht="16.5" customHeight="1">
      <c r="B117" s="12">
        <v>101</v>
      </c>
      <c r="C117" s="21"/>
      <c r="D117" s="21"/>
      <c r="E117" s="33" t="s">
        <v>445</v>
      </c>
      <c r="F117" s="48">
        <v>0.12</v>
      </c>
      <c r="G117" s="12" t="s">
        <v>279</v>
      </c>
      <c r="H117" s="41"/>
      <c r="I117" s="12" t="s">
        <v>279</v>
      </c>
      <c r="J117" s="41"/>
      <c r="K117" s="12" t="s">
        <v>279</v>
      </c>
      <c r="L117" s="67">
        <v>8</v>
      </c>
      <c r="M117" s="12" t="s">
        <v>281</v>
      </c>
      <c r="N117" s="71">
        <v>0.96</v>
      </c>
      <c r="O117" s="71">
        <v>0</v>
      </c>
      <c r="P117" s="71">
        <v>0</v>
      </c>
      <c r="Q117" s="71">
        <v>0</v>
      </c>
      <c r="R117" s="71">
        <v>0.96</v>
      </c>
      <c r="S117" s="71"/>
      <c r="T117" s="115" t="s">
        <v>718</v>
      </c>
      <c r="U117" s="115" t="s">
        <v>417</v>
      </c>
      <c r="V117" s="140"/>
      <c r="Y117" s="149"/>
    </row>
    <row r="118" spans="2:25" s="29" customFormat="1" ht="16.5" customHeight="1">
      <c r="B118" s="12">
        <v>102</v>
      </c>
      <c r="C118" s="21"/>
      <c r="D118" s="21"/>
      <c r="E118" s="32"/>
      <c r="F118" s="41">
        <v>1.5</v>
      </c>
      <c r="G118" s="12" t="s">
        <v>279</v>
      </c>
      <c r="H118" s="41">
        <v>1.5</v>
      </c>
      <c r="I118" s="12" t="s">
        <v>279</v>
      </c>
      <c r="J118" s="41">
        <v>0.5</v>
      </c>
      <c r="K118" s="12" t="s">
        <v>279</v>
      </c>
      <c r="L118" s="67">
        <v>8</v>
      </c>
      <c r="M118" s="12" t="s">
        <v>281</v>
      </c>
      <c r="N118" s="71">
        <v>9</v>
      </c>
      <c r="O118" s="71">
        <v>0</v>
      </c>
      <c r="P118" s="71">
        <v>0</v>
      </c>
      <c r="Q118" s="71">
        <v>0</v>
      </c>
      <c r="R118" s="71">
        <v>9</v>
      </c>
      <c r="S118" s="71"/>
      <c r="T118" s="120"/>
      <c r="U118" s="120"/>
      <c r="V118" s="103"/>
      <c r="Y118" s="149"/>
    </row>
    <row r="119" spans="2:25" s="29" customFormat="1" ht="16.5" customHeight="1">
      <c r="B119" s="12">
        <v>103</v>
      </c>
      <c r="C119" s="21"/>
      <c r="D119" s="26" t="s">
        <v>446</v>
      </c>
      <c r="E119" s="33" t="s">
        <v>445</v>
      </c>
      <c r="F119" s="48">
        <v>0.14000000000000001</v>
      </c>
      <c r="G119" s="12" t="s">
        <v>279</v>
      </c>
      <c r="H119" s="41"/>
      <c r="I119" s="12" t="s">
        <v>279</v>
      </c>
      <c r="J119" s="41"/>
      <c r="K119" s="12" t="s">
        <v>279</v>
      </c>
      <c r="L119" s="67">
        <v>2</v>
      </c>
      <c r="M119" s="12" t="s">
        <v>281</v>
      </c>
      <c r="N119" s="71">
        <v>0.28000000000000003</v>
      </c>
      <c r="O119" s="71">
        <v>0</v>
      </c>
      <c r="P119" s="71">
        <v>0</v>
      </c>
      <c r="Q119" s="71">
        <v>0</v>
      </c>
      <c r="R119" s="71">
        <v>0.28000000000000003</v>
      </c>
      <c r="S119" s="71"/>
      <c r="T119" s="115" t="s">
        <v>347</v>
      </c>
      <c r="U119" s="115" t="s">
        <v>747</v>
      </c>
      <c r="V119" s="140"/>
      <c r="Y119" s="149"/>
    </row>
    <row r="120" spans="2:25" s="29" customFormat="1" ht="16.5" customHeight="1">
      <c r="B120" s="12">
        <v>104</v>
      </c>
      <c r="C120" s="21"/>
      <c r="D120" s="157"/>
      <c r="E120" s="32"/>
      <c r="F120" s="41">
        <v>1.5</v>
      </c>
      <c r="G120" s="57" t="s">
        <v>279</v>
      </c>
      <c r="H120" s="49">
        <v>1.5</v>
      </c>
      <c r="I120" s="57" t="s">
        <v>279</v>
      </c>
      <c r="J120" s="49">
        <v>0.5</v>
      </c>
      <c r="K120" s="57" t="s">
        <v>279</v>
      </c>
      <c r="L120" s="68">
        <v>2</v>
      </c>
      <c r="M120" s="57" t="s">
        <v>281</v>
      </c>
      <c r="N120" s="80">
        <v>2.25</v>
      </c>
      <c r="O120" s="80">
        <v>0</v>
      </c>
      <c r="P120" s="80">
        <v>0</v>
      </c>
      <c r="Q120" s="80">
        <v>0</v>
      </c>
      <c r="R120" s="80">
        <v>2.25</v>
      </c>
      <c r="S120" s="80"/>
      <c r="T120" s="120"/>
      <c r="U120" s="120"/>
      <c r="V120" s="103"/>
      <c r="Y120" s="149"/>
    </row>
    <row r="121" spans="2:25" s="29" customFormat="1" ht="16.5" customHeight="1">
      <c r="B121" s="12"/>
      <c r="C121" s="156"/>
      <c r="D121" s="158" t="s">
        <v>772</v>
      </c>
      <c r="E121" s="136"/>
      <c r="F121" s="165"/>
      <c r="G121" s="33"/>
      <c r="H121" s="44"/>
      <c r="I121" s="33"/>
      <c r="J121" s="44"/>
      <c r="K121" s="33"/>
      <c r="L121" s="170"/>
      <c r="M121" s="33"/>
      <c r="N121" s="98">
        <v>45.01</v>
      </c>
      <c r="O121" s="98">
        <v>0</v>
      </c>
      <c r="P121" s="98">
        <v>0</v>
      </c>
      <c r="Q121" s="98">
        <v>0</v>
      </c>
      <c r="R121" s="98">
        <v>45.01</v>
      </c>
      <c r="S121" s="98"/>
      <c r="T121" s="185"/>
      <c r="U121" s="185"/>
      <c r="V121" s="142"/>
      <c r="Y121" s="149"/>
    </row>
    <row r="122" spans="2:25" s="29" customFormat="1" ht="22.5">
      <c r="B122" s="12">
        <v>105</v>
      </c>
      <c r="C122" s="21" t="s">
        <v>119</v>
      </c>
      <c r="D122" s="21" t="s">
        <v>447</v>
      </c>
      <c r="E122" s="12" t="s">
        <v>448</v>
      </c>
      <c r="F122" s="41">
        <v>0.3</v>
      </c>
      <c r="G122" s="12" t="s">
        <v>279</v>
      </c>
      <c r="H122" s="41">
        <v>0.7</v>
      </c>
      <c r="I122" s="12" t="s">
        <v>279</v>
      </c>
      <c r="J122" s="41">
        <v>16.2</v>
      </c>
      <c r="K122" s="12" t="s">
        <v>279</v>
      </c>
      <c r="L122" s="67">
        <v>1</v>
      </c>
      <c r="M122" s="12" t="s">
        <v>281</v>
      </c>
      <c r="N122" s="71">
        <v>3.4</v>
      </c>
      <c r="O122" s="71">
        <v>0</v>
      </c>
      <c r="P122" s="71">
        <v>0</v>
      </c>
      <c r="Q122" s="71">
        <v>0</v>
      </c>
      <c r="R122" s="71">
        <v>3.4</v>
      </c>
      <c r="S122" s="71"/>
      <c r="T122" s="105" t="s">
        <v>676</v>
      </c>
      <c r="U122" s="105" t="s">
        <v>622</v>
      </c>
      <c r="V122" s="104"/>
      <c r="Y122" s="149"/>
    </row>
    <row r="123" spans="2:25" s="29" customFormat="1" ht="22.5">
      <c r="B123" s="12">
        <v>106</v>
      </c>
      <c r="C123" s="21"/>
      <c r="D123" s="21" t="s">
        <v>449</v>
      </c>
      <c r="E123" s="12" t="s">
        <v>450</v>
      </c>
      <c r="F123" s="41">
        <v>0.4</v>
      </c>
      <c r="G123" s="12" t="s">
        <v>279</v>
      </c>
      <c r="H123" s="41">
        <v>0.8</v>
      </c>
      <c r="I123" s="12" t="s">
        <v>279</v>
      </c>
      <c r="J123" s="41">
        <v>12.2</v>
      </c>
      <c r="K123" s="12" t="s">
        <v>279</v>
      </c>
      <c r="L123" s="67">
        <v>1</v>
      </c>
      <c r="M123" s="12" t="s">
        <v>281</v>
      </c>
      <c r="N123" s="71">
        <v>3.9</v>
      </c>
      <c r="O123" s="71">
        <v>0</v>
      </c>
      <c r="P123" s="71">
        <v>0</v>
      </c>
      <c r="Q123" s="71">
        <v>0</v>
      </c>
      <c r="R123" s="71">
        <v>3.9</v>
      </c>
      <c r="S123" s="71"/>
      <c r="T123" s="105" t="s">
        <v>719</v>
      </c>
      <c r="U123" s="105" t="s">
        <v>302</v>
      </c>
      <c r="V123" s="104"/>
      <c r="Y123" s="149"/>
    </row>
    <row r="124" spans="2:25" s="29" customFormat="1" ht="22.5">
      <c r="B124" s="12">
        <v>107</v>
      </c>
      <c r="C124" s="21"/>
      <c r="D124" s="21" t="s">
        <v>297</v>
      </c>
      <c r="E124" s="12" t="s">
        <v>278</v>
      </c>
      <c r="F124" s="41">
        <v>0.4</v>
      </c>
      <c r="G124" s="12" t="s">
        <v>279</v>
      </c>
      <c r="H124" s="41">
        <v>0.8</v>
      </c>
      <c r="I124" s="12" t="s">
        <v>279</v>
      </c>
      <c r="J124" s="41">
        <v>12.2</v>
      </c>
      <c r="K124" s="12" t="s">
        <v>279</v>
      </c>
      <c r="L124" s="67">
        <v>1</v>
      </c>
      <c r="M124" s="12" t="s">
        <v>281</v>
      </c>
      <c r="N124" s="71">
        <v>3.9</v>
      </c>
      <c r="O124" s="71">
        <v>0</v>
      </c>
      <c r="P124" s="71">
        <v>0</v>
      </c>
      <c r="Q124" s="71">
        <v>0</v>
      </c>
      <c r="R124" s="71">
        <v>3.9</v>
      </c>
      <c r="S124" s="71"/>
      <c r="T124" s="105" t="s">
        <v>719</v>
      </c>
      <c r="U124" s="105" t="s">
        <v>302</v>
      </c>
      <c r="V124" s="104"/>
      <c r="Y124" s="149"/>
    </row>
    <row r="125" spans="2:25" s="29" customFormat="1" ht="22.5">
      <c r="B125" s="12">
        <v>108</v>
      </c>
      <c r="C125" s="21"/>
      <c r="D125" s="21" t="s">
        <v>173</v>
      </c>
      <c r="E125" s="12" t="s">
        <v>451</v>
      </c>
      <c r="F125" s="41">
        <v>0.4</v>
      </c>
      <c r="G125" s="12" t="s">
        <v>279</v>
      </c>
      <c r="H125" s="41">
        <v>0.8</v>
      </c>
      <c r="I125" s="12" t="s">
        <v>279</v>
      </c>
      <c r="J125" s="41">
        <v>2.4</v>
      </c>
      <c r="K125" s="12" t="s">
        <v>279</v>
      </c>
      <c r="L125" s="67">
        <v>1</v>
      </c>
      <c r="M125" s="12" t="s">
        <v>281</v>
      </c>
      <c r="N125" s="71">
        <v>0.77</v>
      </c>
      <c r="O125" s="71">
        <v>0</v>
      </c>
      <c r="P125" s="71">
        <v>0</v>
      </c>
      <c r="Q125" s="71">
        <v>0</v>
      </c>
      <c r="R125" s="71">
        <v>0.77</v>
      </c>
      <c r="S125" s="71"/>
      <c r="T125" s="105" t="s">
        <v>591</v>
      </c>
      <c r="U125" s="105" t="s">
        <v>302</v>
      </c>
      <c r="V125" s="104"/>
      <c r="Y125" s="149"/>
    </row>
    <row r="126" spans="2:25" s="29" customFormat="1" ht="22.5">
      <c r="B126" s="12">
        <v>109</v>
      </c>
      <c r="C126" s="21"/>
      <c r="D126" s="21" t="s">
        <v>23</v>
      </c>
      <c r="E126" s="12" t="s">
        <v>453</v>
      </c>
      <c r="F126" s="41">
        <v>0.3</v>
      </c>
      <c r="G126" s="12" t="s">
        <v>279</v>
      </c>
      <c r="H126" s="41">
        <v>2.1</v>
      </c>
      <c r="I126" s="12" t="s">
        <v>279</v>
      </c>
      <c r="J126" s="41">
        <v>15.4</v>
      </c>
      <c r="K126" s="12" t="s">
        <v>279</v>
      </c>
      <c r="L126" s="67">
        <v>1</v>
      </c>
      <c r="M126" s="12" t="s">
        <v>281</v>
      </c>
      <c r="N126" s="71">
        <v>9.6999999999999993</v>
      </c>
      <c r="O126" s="71">
        <v>0</v>
      </c>
      <c r="P126" s="71">
        <v>0</v>
      </c>
      <c r="Q126" s="71">
        <v>0</v>
      </c>
      <c r="R126" s="71">
        <v>9.6999999999999993</v>
      </c>
      <c r="S126" s="71"/>
      <c r="T126" s="105" t="s">
        <v>719</v>
      </c>
      <c r="U126" s="105" t="s">
        <v>704</v>
      </c>
      <c r="V126" s="104"/>
      <c r="Y126" s="149"/>
    </row>
    <row r="127" spans="2:25" s="29" customFormat="1" ht="22.5">
      <c r="B127" s="12">
        <v>110</v>
      </c>
      <c r="C127" s="21"/>
      <c r="D127" s="21" t="s">
        <v>410</v>
      </c>
      <c r="E127" s="12" t="s">
        <v>89</v>
      </c>
      <c r="F127" s="41">
        <v>0.4</v>
      </c>
      <c r="G127" s="12" t="s">
        <v>279</v>
      </c>
      <c r="H127" s="41">
        <v>0.8</v>
      </c>
      <c r="I127" s="12" t="s">
        <v>279</v>
      </c>
      <c r="J127" s="41">
        <v>16.600000000000001</v>
      </c>
      <c r="K127" s="12" t="s">
        <v>279</v>
      </c>
      <c r="L127" s="67">
        <v>1</v>
      </c>
      <c r="M127" s="12" t="s">
        <v>281</v>
      </c>
      <c r="N127" s="71">
        <v>5.31</v>
      </c>
      <c r="O127" s="71">
        <v>0</v>
      </c>
      <c r="P127" s="71">
        <v>0</v>
      </c>
      <c r="Q127" s="71">
        <v>0</v>
      </c>
      <c r="R127" s="71">
        <v>5.31</v>
      </c>
      <c r="S127" s="71"/>
      <c r="T127" s="105" t="s">
        <v>251</v>
      </c>
      <c r="U127" s="105" t="s">
        <v>302</v>
      </c>
      <c r="V127" s="104"/>
      <c r="Y127" s="149"/>
    </row>
    <row r="128" spans="2:25" s="29" customFormat="1" ht="22.5">
      <c r="B128" s="12">
        <v>111</v>
      </c>
      <c r="C128" s="21"/>
      <c r="D128" s="21" t="s">
        <v>458</v>
      </c>
      <c r="E128" s="12" t="s">
        <v>14</v>
      </c>
      <c r="F128" s="41">
        <v>0.4</v>
      </c>
      <c r="G128" s="12" t="s">
        <v>279</v>
      </c>
      <c r="H128" s="41">
        <v>0.8</v>
      </c>
      <c r="I128" s="12" t="s">
        <v>279</v>
      </c>
      <c r="J128" s="41">
        <v>4.91</v>
      </c>
      <c r="K128" s="12" t="s">
        <v>279</v>
      </c>
      <c r="L128" s="67">
        <v>1</v>
      </c>
      <c r="M128" s="12" t="s">
        <v>281</v>
      </c>
      <c r="N128" s="71">
        <v>1.5699999999999998</v>
      </c>
      <c r="O128" s="71">
        <v>0</v>
      </c>
      <c r="P128" s="71">
        <v>0</v>
      </c>
      <c r="Q128" s="71">
        <v>0</v>
      </c>
      <c r="R128" s="71">
        <v>1.5699999999999998</v>
      </c>
      <c r="S128" s="71"/>
      <c r="T128" s="105" t="s">
        <v>591</v>
      </c>
      <c r="U128" s="105" t="s">
        <v>302</v>
      </c>
      <c r="V128" s="104"/>
      <c r="Y128" s="149"/>
    </row>
    <row r="129" spans="2:25" s="29" customFormat="1" ht="22.5">
      <c r="B129" s="12">
        <v>112</v>
      </c>
      <c r="C129" s="21"/>
      <c r="D129" s="21" t="s">
        <v>317</v>
      </c>
      <c r="E129" s="12" t="s">
        <v>460</v>
      </c>
      <c r="F129" s="41">
        <v>0.4</v>
      </c>
      <c r="G129" s="12" t="s">
        <v>279</v>
      </c>
      <c r="H129" s="41">
        <v>0.8</v>
      </c>
      <c r="I129" s="12" t="s">
        <v>279</v>
      </c>
      <c r="J129" s="41">
        <v>10.351000000000001</v>
      </c>
      <c r="K129" s="12" t="s">
        <v>279</v>
      </c>
      <c r="L129" s="67">
        <v>1</v>
      </c>
      <c r="M129" s="12" t="s">
        <v>281</v>
      </c>
      <c r="N129" s="71">
        <v>3.31</v>
      </c>
      <c r="O129" s="71">
        <v>0</v>
      </c>
      <c r="P129" s="71">
        <v>0</v>
      </c>
      <c r="Q129" s="71">
        <v>0</v>
      </c>
      <c r="R129" s="71">
        <v>3.31</v>
      </c>
      <c r="S129" s="71"/>
      <c r="T129" s="105" t="s">
        <v>676</v>
      </c>
      <c r="U129" s="105" t="s">
        <v>302</v>
      </c>
      <c r="V129" s="104"/>
      <c r="Y129" s="149"/>
    </row>
    <row r="130" spans="2:25" s="29" customFormat="1" ht="22.5">
      <c r="B130" s="12">
        <v>113</v>
      </c>
      <c r="C130" s="21"/>
      <c r="D130" s="21" t="s">
        <v>177</v>
      </c>
      <c r="E130" s="12" t="s">
        <v>461</v>
      </c>
      <c r="F130" s="41">
        <v>0.3</v>
      </c>
      <c r="G130" s="12" t="s">
        <v>279</v>
      </c>
      <c r="H130" s="41">
        <v>1.3</v>
      </c>
      <c r="I130" s="12" t="s">
        <v>279</v>
      </c>
      <c r="J130" s="41">
        <v>2.3259999999999996</v>
      </c>
      <c r="K130" s="12" t="s">
        <v>279</v>
      </c>
      <c r="L130" s="67">
        <v>1</v>
      </c>
      <c r="M130" s="12" t="s">
        <v>281</v>
      </c>
      <c r="N130" s="71">
        <v>0.91</v>
      </c>
      <c r="O130" s="71">
        <v>0</v>
      </c>
      <c r="P130" s="71">
        <v>0</v>
      </c>
      <c r="Q130" s="71">
        <v>0</v>
      </c>
      <c r="R130" s="71">
        <v>0.91</v>
      </c>
      <c r="S130" s="71"/>
      <c r="T130" s="105" t="s">
        <v>591</v>
      </c>
      <c r="U130" s="105" t="s">
        <v>302</v>
      </c>
      <c r="V130" s="105" t="s">
        <v>737</v>
      </c>
      <c r="Y130" s="149"/>
    </row>
    <row r="131" spans="2:25" s="29" customFormat="1" ht="22.5">
      <c r="B131" s="12">
        <v>114</v>
      </c>
      <c r="C131" s="21"/>
      <c r="D131" s="21" t="s">
        <v>464</v>
      </c>
      <c r="E131" s="12" t="s">
        <v>70</v>
      </c>
      <c r="F131" s="41">
        <v>0.4</v>
      </c>
      <c r="G131" s="12" t="s">
        <v>279</v>
      </c>
      <c r="H131" s="41">
        <v>0.8</v>
      </c>
      <c r="I131" s="12" t="s">
        <v>279</v>
      </c>
      <c r="J131" s="41">
        <v>9.8560000000000016</v>
      </c>
      <c r="K131" s="12" t="s">
        <v>279</v>
      </c>
      <c r="L131" s="67">
        <v>1</v>
      </c>
      <c r="M131" s="12" t="s">
        <v>281</v>
      </c>
      <c r="N131" s="71">
        <v>3.15</v>
      </c>
      <c r="O131" s="71">
        <v>0</v>
      </c>
      <c r="P131" s="71">
        <v>0</v>
      </c>
      <c r="Q131" s="71">
        <v>0</v>
      </c>
      <c r="R131" s="71">
        <v>3.15</v>
      </c>
      <c r="S131" s="71"/>
      <c r="T131" s="105" t="s">
        <v>661</v>
      </c>
      <c r="U131" s="105" t="s">
        <v>302</v>
      </c>
      <c r="V131" s="104"/>
      <c r="Y131" s="149"/>
    </row>
    <row r="132" spans="2:25" s="29" customFormat="1" ht="27" customHeight="1">
      <c r="B132" s="12">
        <v>115</v>
      </c>
      <c r="C132" s="21"/>
      <c r="D132" s="21" t="s">
        <v>467</v>
      </c>
      <c r="E132" s="12" t="s">
        <v>10</v>
      </c>
      <c r="F132" s="41">
        <v>0.4</v>
      </c>
      <c r="G132" s="12" t="s">
        <v>279</v>
      </c>
      <c r="H132" s="41">
        <v>0.8</v>
      </c>
      <c r="I132" s="12" t="s">
        <v>279</v>
      </c>
      <c r="J132" s="41">
        <v>10.751000000000001</v>
      </c>
      <c r="K132" s="12" t="s">
        <v>279</v>
      </c>
      <c r="L132" s="67">
        <v>1</v>
      </c>
      <c r="M132" s="12" t="s">
        <v>281</v>
      </c>
      <c r="N132" s="71">
        <v>3.44</v>
      </c>
      <c r="O132" s="71">
        <v>0</v>
      </c>
      <c r="P132" s="71">
        <v>0</v>
      </c>
      <c r="Q132" s="71">
        <v>0</v>
      </c>
      <c r="R132" s="71">
        <v>3.44</v>
      </c>
      <c r="S132" s="71"/>
      <c r="T132" s="105" t="s">
        <v>676</v>
      </c>
      <c r="U132" s="105" t="s">
        <v>302</v>
      </c>
      <c r="V132" s="104"/>
      <c r="Y132" s="149"/>
    </row>
    <row r="133" spans="2:25" s="29" customFormat="1" ht="13.5" customHeight="1">
      <c r="B133" s="33" t="s">
        <v>254</v>
      </c>
      <c r="C133" s="26" t="s">
        <v>256</v>
      </c>
      <c r="D133" s="26" t="s">
        <v>260</v>
      </c>
      <c r="E133" s="33"/>
      <c r="F133" s="31" t="s">
        <v>756</v>
      </c>
      <c r="G133" s="42"/>
      <c r="H133" s="42"/>
      <c r="I133" s="42"/>
      <c r="J133" s="42"/>
      <c r="K133" s="42"/>
      <c r="L133" s="42"/>
      <c r="M133" s="64"/>
      <c r="N133" s="31" t="s">
        <v>262</v>
      </c>
      <c r="O133" s="177"/>
      <c r="P133" s="177"/>
      <c r="Q133" s="177"/>
      <c r="R133" s="177"/>
      <c r="S133" s="132"/>
      <c r="T133" s="122" t="s">
        <v>161</v>
      </c>
      <c r="U133" s="134"/>
      <c r="V133" s="140" t="s">
        <v>120</v>
      </c>
      <c r="Y133" s="149"/>
    </row>
    <row r="134" spans="2:25" s="29" customFormat="1" ht="13.5" customHeight="1">
      <c r="B134" s="136"/>
      <c r="C134" s="154"/>
      <c r="D134" s="154"/>
      <c r="E134" s="136"/>
      <c r="F134" s="31"/>
      <c r="G134" s="42"/>
      <c r="H134" s="42"/>
      <c r="I134" s="42"/>
      <c r="J134" s="42"/>
      <c r="K134" s="42"/>
      <c r="L134" s="42"/>
      <c r="M134" s="64"/>
      <c r="N134" s="31"/>
      <c r="O134" s="116" t="s">
        <v>263</v>
      </c>
      <c r="P134" s="132"/>
      <c r="Q134" s="116" t="s">
        <v>266</v>
      </c>
      <c r="R134" s="132"/>
      <c r="S134" s="110" t="s">
        <v>271</v>
      </c>
      <c r="T134" s="122"/>
      <c r="U134" s="134"/>
      <c r="V134" s="142"/>
      <c r="Y134" s="149"/>
    </row>
    <row r="135" spans="2:25" s="29" customFormat="1" ht="14.25" customHeight="1">
      <c r="B135" s="137"/>
      <c r="C135" s="155"/>
      <c r="D135" s="155"/>
      <c r="E135" s="137"/>
      <c r="F135" s="163"/>
      <c r="G135" s="163"/>
      <c r="H135" s="167" t="s">
        <v>62</v>
      </c>
      <c r="I135" s="163"/>
      <c r="J135" s="167" t="s">
        <v>757</v>
      </c>
      <c r="K135" s="163"/>
      <c r="L135" s="167" t="s">
        <v>758</v>
      </c>
      <c r="M135" s="163"/>
      <c r="N135" s="174"/>
      <c r="O135" s="178" t="s">
        <v>273</v>
      </c>
      <c r="P135" s="178" t="s">
        <v>275</v>
      </c>
      <c r="Q135" s="178" t="s">
        <v>273</v>
      </c>
      <c r="R135" s="178" t="s">
        <v>275</v>
      </c>
      <c r="S135" s="178"/>
      <c r="T135" s="186"/>
      <c r="U135" s="187"/>
      <c r="V135" s="143"/>
      <c r="Y135" s="149"/>
    </row>
    <row r="136" spans="2:25" s="29" customFormat="1" ht="23.25">
      <c r="B136" s="12">
        <v>116</v>
      </c>
      <c r="C136" s="21"/>
      <c r="D136" s="21" t="s">
        <v>56</v>
      </c>
      <c r="E136" s="12" t="s">
        <v>340</v>
      </c>
      <c r="F136" s="40">
        <v>0.4</v>
      </c>
      <c r="G136" s="32" t="s">
        <v>279</v>
      </c>
      <c r="H136" s="40">
        <v>0.8</v>
      </c>
      <c r="I136" s="32" t="s">
        <v>279</v>
      </c>
      <c r="J136" s="40">
        <v>10.751000000000001</v>
      </c>
      <c r="K136" s="32" t="s">
        <v>279</v>
      </c>
      <c r="L136" s="171">
        <v>1</v>
      </c>
      <c r="M136" s="32" t="s">
        <v>281</v>
      </c>
      <c r="N136" s="76">
        <v>3.44</v>
      </c>
      <c r="O136" s="76">
        <v>0</v>
      </c>
      <c r="P136" s="76">
        <v>0</v>
      </c>
      <c r="Q136" s="76">
        <v>0</v>
      </c>
      <c r="R136" s="76">
        <v>3.44</v>
      </c>
      <c r="S136" s="76"/>
      <c r="T136" s="118" t="s">
        <v>676</v>
      </c>
      <c r="U136" s="118" t="s">
        <v>302</v>
      </c>
      <c r="V136" s="104"/>
      <c r="Y136" s="149"/>
    </row>
    <row r="137" spans="2:25" s="29" customFormat="1" ht="22.5">
      <c r="B137" s="12">
        <v>117</v>
      </c>
      <c r="C137" s="21"/>
      <c r="D137" s="21" t="s">
        <v>388</v>
      </c>
      <c r="E137" s="12" t="s">
        <v>10</v>
      </c>
      <c r="F137" s="41">
        <v>0.4</v>
      </c>
      <c r="G137" s="12" t="s">
        <v>279</v>
      </c>
      <c r="H137" s="41">
        <v>0.8</v>
      </c>
      <c r="I137" s="12" t="s">
        <v>279</v>
      </c>
      <c r="J137" s="41">
        <v>10.751000000000001</v>
      </c>
      <c r="K137" s="12" t="s">
        <v>279</v>
      </c>
      <c r="L137" s="67">
        <v>1</v>
      </c>
      <c r="M137" s="12" t="s">
        <v>281</v>
      </c>
      <c r="N137" s="71">
        <v>3.44</v>
      </c>
      <c r="O137" s="71">
        <v>0</v>
      </c>
      <c r="P137" s="71">
        <v>0</v>
      </c>
      <c r="Q137" s="71">
        <v>0</v>
      </c>
      <c r="R137" s="71">
        <v>3.44</v>
      </c>
      <c r="S137" s="71"/>
      <c r="T137" s="105" t="s">
        <v>676</v>
      </c>
      <c r="U137" s="105" t="s">
        <v>302</v>
      </c>
      <c r="V137" s="104"/>
      <c r="Y137" s="149"/>
    </row>
    <row r="138" spans="2:25" s="29" customFormat="1" ht="22.5">
      <c r="B138" s="12">
        <v>118</v>
      </c>
      <c r="C138" s="21"/>
      <c r="D138" s="21" t="s">
        <v>469</v>
      </c>
      <c r="E138" s="12" t="s">
        <v>162</v>
      </c>
      <c r="F138" s="41">
        <v>0.4</v>
      </c>
      <c r="G138" s="12" t="s">
        <v>279</v>
      </c>
      <c r="H138" s="41">
        <v>0.8</v>
      </c>
      <c r="I138" s="12" t="s">
        <v>279</v>
      </c>
      <c r="J138" s="41">
        <v>10.351000000000001</v>
      </c>
      <c r="K138" s="12" t="s">
        <v>279</v>
      </c>
      <c r="L138" s="67">
        <v>1</v>
      </c>
      <c r="M138" s="12" t="s">
        <v>281</v>
      </c>
      <c r="N138" s="71">
        <v>3.31</v>
      </c>
      <c r="O138" s="71">
        <v>0</v>
      </c>
      <c r="P138" s="71">
        <v>0</v>
      </c>
      <c r="Q138" s="71">
        <v>0</v>
      </c>
      <c r="R138" s="71">
        <v>3.31</v>
      </c>
      <c r="S138" s="71"/>
      <c r="T138" s="105" t="s">
        <v>676</v>
      </c>
      <c r="U138" s="105" t="s">
        <v>302</v>
      </c>
      <c r="V138" s="104"/>
      <c r="Y138" s="149"/>
    </row>
    <row r="139" spans="2:25" s="29" customFormat="1" ht="19.5" customHeight="1">
      <c r="B139" s="12"/>
      <c r="C139" s="21"/>
      <c r="D139" s="12" t="s">
        <v>728</v>
      </c>
      <c r="E139" s="12"/>
      <c r="F139" s="41"/>
      <c r="G139" s="12"/>
      <c r="H139" s="41"/>
      <c r="I139" s="12"/>
      <c r="J139" s="41"/>
      <c r="K139" s="12"/>
      <c r="L139" s="67"/>
      <c r="M139" s="12"/>
      <c r="N139" s="71">
        <v>49.54999999999999</v>
      </c>
      <c r="O139" s="71">
        <v>0</v>
      </c>
      <c r="P139" s="71">
        <v>0</v>
      </c>
      <c r="Q139" s="71">
        <v>0</v>
      </c>
      <c r="R139" s="71">
        <v>49.54999999999999</v>
      </c>
      <c r="S139" s="71"/>
      <c r="T139" s="105"/>
      <c r="U139" s="105"/>
      <c r="V139" s="104"/>
      <c r="Y139" s="149"/>
    </row>
    <row r="140" spans="2:25" s="29" customFormat="1" ht="22.5">
      <c r="B140" s="12">
        <v>119</v>
      </c>
      <c r="C140" s="21" t="s">
        <v>78</v>
      </c>
      <c r="D140" s="21" t="s">
        <v>471</v>
      </c>
      <c r="E140" s="12" t="s">
        <v>298</v>
      </c>
      <c r="F140" s="41">
        <v>0.3</v>
      </c>
      <c r="G140" s="12" t="s">
        <v>279</v>
      </c>
      <c r="H140" s="41">
        <v>0.995</v>
      </c>
      <c r="I140" s="12" t="s">
        <v>279</v>
      </c>
      <c r="J140" s="41">
        <v>16.399999999999999</v>
      </c>
      <c r="K140" s="12" t="s">
        <v>279</v>
      </c>
      <c r="L140" s="67">
        <v>1</v>
      </c>
      <c r="M140" s="12" t="s">
        <v>281</v>
      </c>
      <c r="N140" s="71">
        <v>4.9000000000000004</v>
      </c>
      <c r="O140" s="71">
        <v>0</v>
      </c>
      <c r="P140" s="71">
        <v>0</v>
      </c>
      <c r="Q140" s="71">
        <v>0</v>
      </c>
      <c r="R140" s="71">
        <v>4.9000000000000004</v>
      </c>
      <c r="S140" s="71"/>
      <c r="T140" s="105" t="s">
        <v>570</v>
      </c>
      <c r="U140" s="105" t="s">
        <v>707</v>
      </c>
      <c r="V140" s="104"/>
      <c r="Y140" s="149"/>
    </row>
    <row r="141" spans="2:25" s="29" customFormat="1" ht="22.5">
      <c r="B141" s="12">
        <v>120</v>
      </c>
      <c r="C141" s="21"/>
      <c r="D141" s="21" t="s">
        <v>472</v>
      </c>
      <c r="E141" s="12" t="s">
        <v>475</v>
      </c>
      <c r="F141" s="41">
        <v>0.3</v>
      </c>
      <c r="G141" s="12" t="s">
        <v>279</v>
      </c>
      <c r="H141" s="41">
        <v>4.2959999999999994</v>
      </c>
      <c r="I141" s="12" t="s">
        <v>279</v>
      </c>
      <c r="J141" s="41">
        <v>15.999999999999998</v>
      </c>
      <c r="K141" s="12" t="s">
        <v>279</v>
      </c>
      <c r="L141" s="67">
        <v>1</v>
      </c>
      <c r="M141" s="12" t="s">
        <v>281</v>
      </c>
      <c r="N141" s="71">
        <v>20.62</v>
      </c>
      <c r="O141" s="71">
        <v>0</v>
      </c>
      <c r="P141" s="71">
        <v>0</v>
      </c>
      <c r="Q141" s="71">
        <v>0</v>
      </c>
      <c r="R141" s="71">
        <v>20.62</v>
      </c>
      <c r="S141" s="71"/>
      <c r="T141" s="105" t="s">
        <v>570</v>
      </c>
      <c r="U141" s="105" t="s">
        <v>707</v>
      </c>
      <c r="V141" s="104"/>
      <c r="Y141" s="149"/>
    </row>
    <row r="142" spans="2:25" s="29" customFormat="1" ht="22.5">
      <c r="B142" s="12">
        <v>121</v>
      </c>
      <c r="C142" s="21"/>
      <c r="D142" s="21" t="s">
        <v>346</v>
      </c>
      <c r="E142" s="12" t="s">
        <v>478</v>
      </c>
      <c r="F142" s="41">
        <v>0.3</v>
      </c>
      <c r="G142" s="12" t="s">
        <v>279</v>
      </c>
      <c r="H142" s="41">
        <v>3.431</v>
      </c>
      <c r="I142" s="12" t="s">
        <v>279</v>
      </c>
      <c r="J142" s="41">
        <v>16</v>
      </c>
      <c r="K142" s="12" t="s">
        <v>279</v>
      </c>
      <c r="L142" s="67">
        <v>1</v>
      </c>
      <c r="M142" s="12" t="s">
        <v>281</v>
      </c>
      <c r="N142" s="71">
        <v>16.47</v>
      </c>
      <c r="O142" s="71">
        <v>0</v>
      </c>
      <c r="P142" s="71">
        <v>0</v>
      </c>
      <c r="Q142" s="71">
        <v>0</v>
      </c>
      <c r="R142" s="71">
        <v>16.47</v>
      </c>
      <c r="S142" s="71"/>
      <c r="T142" s="105" t="s">
        <v>570</v>
      </c>
      <c r="U142" s="105" t="s">
        <v>707</v>
      </c>
      <c r="V142" s="104"/>
      <c r="Y142" s="149"/>
    </row>
    <row r="143" spans="2:25" s="29" customFormat="1" ht="22.5">
      <c r="B143" s="12">
        <v>122</v>
      </c>
      <c r="C143" s="21"/>
      <c r="D143" s="21" t="s">
        <v>480</v>
      </c>
      <c r="E143" s="12" t="s">
        <v>102</v>
      </c>
      <c r="F143" s="41">
        <v>0.5</v>
      </c>
      <c r="G143" s="12" t="s">
        <v>279</v>
      </c>
      <c r="H143" s="41">
        <v>4</v>
      </c>
      <c r="I143" s="12" t="s">
        <v>279</v>
      </c>
      <c r="J143" s="41">
        <v>3.8</v>
      </c>
      <c r="K143" s="12" t="s">
        <v>279</v>
      </c>
      <c r="L143" s="67">
        <v>1</v>
      </c>
      <c r="M143" s="12" t="s">
        <v>281</v>
      </c>
      <c r="N143" s="71">
        <v>7.6</v>
      </c>
      <c r="O143" s="71">
        <v>0</v>
      </c>
      <c r="P143" s="71">
        <v>0</v>
      </c>
      <c r="Q143" s="71">
        <v>0</v>
      </c>
      <c r="R143" s="71">
        <v>7.6</v>
      </c>
      <c r="S143" s="71"/>
      <c r="T143" s="105" t="s">
        <v>720</v>
      </c>
      <c r="U143" s="105" t="s">
        <v>724</v>
      </c>
      <c r="V143" s="104"/>
      <c r="Y143" s="149"/>
    </row>
    <row r="144" spans="2:25" s="29" customFormat="1" ht="22.5">
      <c r="B144" s="12">
        <v>123</v>
      </c>
      <c r="C144" s="21"/>
      <c r="D144" s="21" t="s">
        <v>482</v>
      </c>
      <c r="E144" s="12" t="s">
        <v>485</v>
      </c>
      <c r="F144" s="41">
        <v>0.15</v>
      </c>
      <c r="G144" s="12" t="s">
        <v>279</v>
      </c>
      <c r="H144" s="41">
        <v>2.2010000000000001</v>
      </c>
      <c r="I144" s="12" t="s">
        <v>279</v>
      </c>
      <c r="J144" s="41">
        <v>2.35</v>
      </c>
      <c r="K144" s="12" t="s">
        <v>279</v>
      </c>
      <c r="L144" s="67">
        <v>1</v>
      </c>
      <c r="M144" s="12" t="s">
        <v>281</v>
      </c>
      <c r="N144" s="71">
        <v>0.78</v>
      </c>
      <c r="O144" s="71">
        <v>0</v>
      </c>
      <c r="P144" s="71">
        <v>0</v>
      </c>
      <c r="Q144" s="71">
        <v>0</v>
      </c>
      <c r="R144" s="71">
        <v>0.78</v>
      </c>
      <c r="S144" s="71"/>
      <c r="T144" s="105" t="s">
        <v>720</v>
      </c>
      <c r="U144" s="105" t="s">
        <v>725</v>
      </c>
      <c r="V144" s="104"/>
      <c r="Y144" s="149"/>
    </row>
    <row r="145" spans="2:26" s="29" customFormat="1" ht="22.5">
      <c r="B145" s="12">
        <v>124</v>
      </c>
      <c r="C145" s="21"/>
      <c r="D145" s="21" t="s">
        <v>487</v>
      </c>
      <c r="E145" s="12" t="s">
        <v>59</v>
      </c>
      <c r="F145" s="41">
        <v>0.35</v>
      </c>
      <c r="G145" s="12" t="s">
        <v>279</v>
      </c>
      <c r="H145" s="41">
        <v>3.1749999999999998</v>
      </c>
      <c r="I145" s="12" t="s">
        <v>279</v>
      </c>
      <c r="J145" s="41">
        <v>2.9</v>
      </c>
      <c r="K145" s="12" t="s">
        <v>279</v>
      </c>
      <c r="L145" s="67">
        <v>1</v>
      </c>
      <c r="M145" s="12" t="s">
        <v>281</v>
      </c>
      <c r="N145" s="71">
        <v>3.22</v>
      </c>
      <c r="O145" s="71">
        <v>0</v>
      </c>
      <c r="P145" s="71">
        <v>0</v>
      </c>
      <c r="Q145" s="71">
        <v>0</v>
      </c>
      <c r="R145" s="71">
        <v>3.22</v>
      </c>
      <c r="S145" s="71"/>
      <c r="T145" s="105" t="s">
        <v>720</v>
      </c>
      <c r="U145" s="105" t="s">
        <v>727</v>
      </c>
      <c r="V145" s="104"/>
      <c r="Y145" s="149"/>
    </row>
    <row r="146" spans="2:26" s="29" customFormat="1" ht="22.5">
      <c r="B146" s="12">
        <v>125</v>
      </c>
      <c r="C146" s="21"/>
      <c r="D146" s="21" t="s">
        <v>244</v>
      </c>
      <c r="E146" s="12" t="s">
        <v>358</v>
      </c>
      <c r="F146" s="41">
        <v>0.35</v>
      </c>
      <c r="G146" s="12" t="s">
        <v>279</v>
      </c>
      <c r="H146" s="41">
        <v>4.6509999999999998</v>
      </c>
      <c r="I146" s="12" t="s">
        <v>279</v>
      </c>
      <c r="J146" s="41">
        <v>2.6</v>
      </c>
      <c r="K146" s="12" t="s">
        <v>279</v>
      </c>
      <c r="L146" s="67">
        <v>1</v>
      </c>
      <c r="M146" s="12" t="s">
        <v>281</v>
      </c>
      <c r="N146" s="71">
        <v>4.2300000000000004</v>
      </c>
      <c r="O146" s="71">
        <v>0</v>
      </c>
      <c r="P146" s="71">
        <v>0</v>
      </c>
      <c r="Q146" s="71">
        <v>0</v>
      </c>
      <c r="R146" s="71">
        <v>4.2300000000000004</v>
      </c>
      <c r="S146" s="71"/>
      <c r="T146" s="105" t="s">
        <v>720</v>
      </c>
      <c r="U146" s="105" t="s">
        <v>727</v>
      </c>
      <c r="V146" s="104"/>
      <c r="Y146" s="149"/>
    </row>
    <row r="147" spans="2:26" s="29" customFormat="1" ht="22.5">
      <c r="B147" s="12">
        <v>126</v>
      </c>
      <c r="C147" s="21"/>
      <c r="D147" s="21" t="s">
        <v>264</v>
      </c>
      <c r="E147" s="12" t="s">
        <v>488</v>
      </c>
      <c r="F147" s="41">
        <v>0.35</v>
      </c>
      <c r="G147" s="12" t="s">
        <v>279</v>
      </c>
      <c r="H147" s="41">
        <v>2.625</v>
      </c>
      <c r="I147" s="12" t="s">
        <v>279</v>
      </c>
      <c r="J147" s="41">
        <v>15.999999999999998</v>
      </c>
      <c r="K147" s="12" t="s">
        <v>279</v>
      </c>
      <c r="L147" s="67">
        <v>1</v>
      </c>
      <c r="M147" s="12" t="s">
        <v>281</v>
      </c>
      <c r="N147" s="71">
        <v>14.7</v>
      </c>
      <c r="O147" s="71">
        <v>0</v>
      </c>
      <c r="P147" s="71">
        <v>0</v>
      </c>
      <c r="Q147" s="71">
        <v>0</v>
      </c>
      <c r="R147" s="71">
        <v>14.7</v>
      </c>
      <c r="S147" s="71"/>
      <c r="T147" s="105" t="s">
        <v>720</v>
      </c>
      <c r="U147" s="105" t="s">
        <v>727</v>
      </c>
      <c r="V147" s="104"/>
      <c r="Y147" s="149"/>
    </row>
    <row r="148" spans="2:26" s="29" customFormat="1" ht="19.5" customHeight="1">
      <c r="B148" s="12"/>
      <c r="C148" s="21"/>
      <c r="D148" s="12" t="s">
        <v>799</v>
      </c>
      <c r="E148" s="12"/>
      <c r="F148" s="41"/>
      <c r="G148" s="12"/>
      <c r="H148" s="41"/>
      <c r="I148" s="12"/>
      <c r="J148" s="41"/>
      <c r="K148" s="12"/>
      <c r="L148" s="67"/>
      <c r="M148" s="12"/>
      <c r="N148" s="71">
        <v>72.52000000000001</v>
      </c>
      <c r="O148" s="71">
        <v>0</v>
      </c>
      <c r="P148" s="71">
        <v>0</v>
      </c>
      <c r="Q148" s="71">
        <v>0</v>
      </c>
      <c r="R148" s="71">
        <v>72.52000000000001</v>
      </c>
      <c r="S148" s="71"/>
      <c r="T148" s="105"/>
      <c r="U148" s="105"/>
      <c r="V148" s="104"/>
      <c r="Y148" s="149"/>
    </row>
    <row r="149" spans="2:26" s="29" customFormat="1" ht="45" customHeight="1">
      <c r="B149" s="12">
        <v>127</v>
      </c>
      <c r="C149" s="21" t="s">
        <v>490</v>
      </c>
      <c r="D149" s="21" t="s">
        <v>447</v>
      </c>
      <c r="E149" s="12" t="s">
        <v>493</v>
      </c>
      <c r="F149" s="41">
        <v>0.25</v>
      </c>
      <c r="G149" s="12" t="s">
        <v>279</v>
      </c>
      <c r="H149" s="41">
        <v>16.2</v>
      </c>
      <c r="I149" s="12" t="s">
        <v>279</v>
      </c>
      <c r="J149" s="41">
        <v>2.4</v>
      </c>
      <c r="K149" s="12" t="s">
        <v>279</v>
      </c>
      <c r="L149" s="67">
        <v>1</v>
      </c>
      <c r="M149" s="12" t="s">
        <v>281</v>
      </c>
      <c r="N149" s="71">
        <v>9.7200000000000006</v>
      </c>
      <c r="O149" s="71">
        <v>0.97</v>
      </c>
      <c r="P149" s="71">
        <v>0</v>
      </c>
      <c r="Q149" s="71">
        <v>0</v>
      </c>
      <c r="R149" s="71">
        <v>8.75</v>
      </c>
      <c r="S149" s="71"/>
      <c r="T149" s="105" t="s">
        <v>721</v>
      </c>
      <c r="U149" s="105" t="s">
        <v>733</v>
      </c>
      <c r="V149" s="105" t="s">
        <v>729</v>
      </c>
      <c r="Y149" s="149"/>
      <c r="Z149" s="149"/>
    </row>
    <row r="150" spans="2:26" s="29" customFormat="1" ht="45" customHeight="1">
      <c r="B150" s="12">
        <v>128</v>
      </c>
      <c r="C150" s="21"/>
      <c r="D150" s="21" t="s">
        <v>452</v>
      </c>
      <c r="E150" s="12" t="s">
        <v>494</v>
      </c>
      <c r="F150" s="41">
        <v>0.3</v>
      </c>
      <c r="G150" s="12" t="s">
        <v>279</v>
      </c>
      <c r="H150" s="41">
        <v>5.3</v>
      </c>
      <c r="I150" s="12" t="s">
        <v>279</v>
      </c>
      <c r="J150" s="41">
        <v>2.5</v>
      </c>
      <c r="K150" s="12" t="s">
        <v>279</v>
      </c>
      <c r="L150" s="67">
        <v>1</v>
      </c>
      <c r="M150" s="12" t="s">
        <v>281</v>
      </c>
      <c r="N150" s="71">
        <v>3.98</v>
      </c>
      <c r="O150" s="71">
        <v>0.4</v>
      </c>
      <c r="P150" s="71">
        <v>0</v>
      </c>
      <c r="Q150" s="71">
        <v>0</v>
      </c>
      <c r="R150" s="71">
        <v>3.58</v>
      </c>
      <c r="S150" s="71"/>
      <c r="T150" s="105" t="s">
        <v>722</v>
      </c>
      <c r="U150" s="105" t="s">
        <v>550</v>
      </c>
      <c r="V150" s="105" t="s">
        <v>732</v>
      </c>
      <c r="Y150" s="149"/>
      <c r="Z150" s="149"/>
    </row>
    <row r="151" spans="2:26" s="29" customFormat="1" ht="45" customHeight="1">
      <c r="B151" s="12">
        <v>129</v>
      </c>
      <c r="C151" s="21"/>
      <c r="D151" s="21" t="s">
        <v>495</v>
      </c>
      <c r="E151" s="12" t="s">
        <v>139</v>
      </c>
      <c r="F151" s="41">
        <v>0.25</v>
      </c>
      <c r="G151" s="12" t="s">
        <v>279</v>
      </c>
      <c r="H151" s="41">
        <v>2.4</v>
      </c>
      <c r="I151" s="12" t="s">
        <v>279</v>
      </c>
      <c r="J151" s="41">
        <v>3.1749999999999998</v>
      </c>
      <c r="K151" s="12" t="s">
        <v>279</v>
      </c>
      <c r="L151" s="67">
        <v>1</v>
      </c>
      <c r="M151" s="12" t="s">
        <v>281</v>
      </c>
      <c r="N151" s="71">
        <v>1.91</v>
      </c>
      <c r="O151" s="71">
        <v>0.19</v>
      </c>
      <c r="P151" s="71">
        <v>0</v>
      </c>
      <c r="Q151" s="71">
        <v>0</v>
      </c>
      <c r="R151" s="71">
        <v>1.72</v>
      </c>
      <c r="S151" s="71"/>
      <c r="T151" s="105" t="s">
        <v>720</v>
      </c>
      <c r="U151" s="105" t="s">
        <v>550</v>
      </c>
      <c r="V151" s="105" t="s">
        <v>729</v>
      </c>
      <c r="Y151" s="149"/>
      <c r="Z151" s="149"/>
    </row>
    <row r="152" spans="2:26" s="29" customFormat="1" ht="45" customHeight="1">
      <c r="B152" s="12">
        <v>130</v>
      </c>
      <c r="C152" s="21"/>
      <c r="D152" s="21" t="s">
        <v>496</v>
      </c>
      <c r="E152" s="12" t="s">
        <v>175</v>
      </c>
      <c r="F152" s="41">
        <v>0.25</v>
      </c>
      <c r="G152" s="12" t="s">
        <v>279</v>
      </c>
      <c r="H152" s="41">
        <v>16.2</v>
      </c>
      <c r="I152" s="12" t="s">
        <v>279</v>
      </c>
      <c r="J152" s="41">
        <v>3.55</v>
      </c>
      <c r="K152" s="12" t="s">
        <v>279</v>
      </c>
      <c r="L152" s="67">
        <v>1</v>
      </c>
      <c r="M152" s="12" t="s">
        <v>281</v>
      </c>
      <c r="N152" s="71">
        <v>14.38</v>
      </c>
      <c r="O152" s="71">
        <v>1.44</v>
      </c>
      <c r="P152" s="71">
        <v>0</v>
      </c>
      <c r="Q152" s="71">
        <v>0</v>
      </c>
      <c r="R152" s="71">
        <v>12.940000000000001</v>
      </c>
      <c r="S152" s="71"/>
      <c r="T152" s="105" t="s">
        <v>723</v>
      </c>
      <c r="U152" s="105" t="s">
        <v>259</v>
      </c>
      <c r="V152" s="105" t="s">
        <v>729</v>
      </c>
      <c r="Y152" s="149"/>
      <c r="Z152" s="149"/>
    </row>
    <row r="153" spans="2:26" s="29" customFormat="1" ht="45" customHeight="1">
      <c r="B153" s="12">
        <v>131</v>
      </c>
      <c r="C153" s="21"/>
      <c r="D153" s="21" t="s">
        <v>246</v>
      </c>
      <c r="E153" s="12" t="s">
        <v>483</v>
      </c>
      <c r="F153" s="41">
        <v>0.3</v>
      </c>
      <c r="G153" s="12" t="s">
        <v>279</v>
      </c>
      <c r="H153" s="41">
        <v>4.4020000000000001</v>
      </c>
      <c r="I153" s="12" t="s">
        <v>279</v>
      </c>
      <c r="J153" s="41">
        <v>2.5</v>
      </c>
      <c r="K153" s="12" t="s">
        <v>279</v>
      </c>
      <c r="L153" s="67">
        <v>1</v>
      </c>
      <c r="M153" s="12" t="s">
        <v>281</v>
      </c>
      <c r="N153" s="71">
        <v>3.3</v>
      </c>
      <c r="O153" s="71">
        <v>0.33</v>
      </c>
      <c r="P153" s="71">
        <v>0</v>
      </c>
      <c r="Q153" s="71">
        <v>0</v>
      </c>
      <c r="R153" s="71">
        <v>2.97</v>
      </c>
      <c r="S153" s="71"/>
      <c r="T153" s="105" t="s">
        <v>722</v>
      </c>
      <c r="U153" s="105" t="s">
        <v>669</v>
      </c>
      <c r="V153" s="105" t="s">
        <v>732</v>
      </c>
      <c r="Y153" s="149"/>
      <c r="Z153" s="149"/>
    </row>
    <row r="154" spans="2:26" s="29" customFormat="1" ht="45" customHeight="1">
      <c r="B154" s="12">
        <v>132</v>
      </c>
      <c r="C154" s="21"/>
      <c r="D154" s="21" t="s">
        <v>454</v>
      </c>
      <c r="E154" s="12" t="s">
        <v>498</v>
      </c>
      <c r="F154" s="41">
        <v>0.3</v>
      </c>
      <c r="G154" s="12" t="s">
        <v>279</v>
      </c>
      <c r="H154" s="41">
        <v>4.6510000000000007</v>
      </c>
      <c r="I154" s="12" t="s">
        <v>279</v>
      </c>
      <c r="J154" s="41">
        <v>3.9249999999999998</v>
      </c>
      <c r="K154" s="12" t="s">
        <v>279</v>
      </c>
      <c r="L154" s="67">
        <v>1</v>
      </c>
      <c r="M154" s="12" t="s">
        <v>281</v>
      </c>
      <c r="N154" s="173">
        <v>5.48</v>
      </c>
      <c r="O154" s="71">
        <v>0.55000000000000004</v>
      </c>
      <c r="P154" s="71">
        <v>0</v>
      </c>
      <c r="Q154" s="71">
        <v>0</v>
      </c>
      <c r="R154" s="71">
        <v>4.9300000000000006</v>
      </c>
      <c r="S154" s="71"/>
      <c r="T154" s="105" t="s">
        <v>720</v>
      </c>
      <c r="U154" s="105" t="s">
        <v>735</v>
      </c>
      <c r="V154" s="105" t="s">
        <v>732</v>
      </c>
      <c r="Y154" s="149"/>
      <c r="Z154" s="149"/>
    </row>
    <row r="155" spans="2:26" s="29" customFormat="1" ht="19.5" customHeight="1">
      <c r="B155" s="12"/>
      <c r="C155" s="21"/>
      <c r="D155" s="12" t="s">
        <v>594</v>
      </c>
      <c r="E155" s="12"/>
      <c r="F155" s="41"/>
      <c r="G155" s="12"/>
      <c r="H155" s="41"/>
      <c r="I155" s="12"/>
      <c r="J155" s="41"/>
      <c r="K155" s="12"/>
      <c r="L155" s="67"/>
      <c r="M155" s="12"/>
      <c r="N155" s="71">
        <v>38.769999999999996</v>
      </c>
      <c r="O155" s="71">
        <v>3.88</v>
      </c>
      <c r="P155" s="71">
        <v>0</v>
      </c>
      <c r="Q155" s="71">
        <v>0</v>
      </c>
      <c r="R155" s="71">
        <v>34.89</v>
      </c>
      <c r="S155" s="71"/>
      <c r="T155" s="105"/>
      <c r="U155" s="105"/>
      <c r="V155" s="105"/>
      <c r="Y155" s="149"/>
      <c r="Z155" s="149"/>
    </row>
    <row r="156" spans="2:26" s="29" customFormat="1" ht="16.5" customHeight="1">
      <c r="B156" s="12">
        <v>133</v>
      </c>
      <c r="C156" s="21"/>
      <c r="D156" s="21"/>
      <c r="E156" s="12"/>
      <c r="F156" s="12"/>
      <c r="G156" s="21"/>
      <c r="H156" s="12"/>
      <c r="I156" s="21"/>
      <c r="J156" s="12"/>
      <c r="K156" s="21"/>
      <c r="L156" s="12"/>
      <c r="M156" s="71" t="s">
        <v>226</v>
      </c>
      <c r="N156" s="173">
        <v>218.94</v>
      </c>
      <c r="O156" s="173">
        <v>16.97</v>
      </c>
      <c r="P156" s="173">
        <v>0</v>
      </c>
      <c r="Q156" s="173">
        <v>0</v>
      </c>
      <c r="R156" s="173">
        <v>201.96999999999997</v>
      </c>
      <c r="S156" s="173">
        <v>0</v>
      </c>
      <c r="T156" s="104"/>
      <c r="U156" s="104"/>
      <c r="V156" s="104"/>
      <c r="Y156" s="149"/>
    </row>
    <row r="157" spans="2:26" s="29" customFormat="1" ht="16.5" customHeight="1">
      <c r="B157" s="12">
        <v>134</v>
      </c>
      <c r="C157" s="21" t="s">
        <v>499</v>
      </c>
      <c r="D157" s="21" t="s">
        <v>500</v>
      </c>
      <c r="E157" s="12"/>
      <c r="F157" s="51" t="s">
        <v>394</v>
      </c>
      <c r="G157" s="58"/>
      <c r="H157" s="61"/>
      <c r="I157" s="21"/>
      <c r="J157" s="12"/>
      <c r="K157" s="21"/>
      <c r="L157" s="12"/>
      <c r="M157" s="12" t="s">
        <v>281</v>
      </c>
      <c r="N157" s="71">
        <v>6.14</v>
      </c>
      <c r="O157" s="76">
        <v>0</v>
      </c>
      <c r="P157" s="71">
        <v>0</v>
      </c>
      <c r="Q157" s="71">
        <v>6.14</v>
      </c>
      <c r="R157" s="76">
        <v>0</v>
      </c>
      <c r="S157" s="71"/>
      <c r="T157" s="104"/>
      <c r="U157" s="104"/>
      <c r="V157" s="104"/>
      <c r="Y157" s="149"/>
    </row>
    <row r="158" spans="2:26" s="29" customFormat="1" ht="16.5" customHeight="1">
      <c r="B158" s="12">
        <v>135</v>
      </c>
      <c r="C158" s="21"/>
      <c r="D158" s="21" t="s">
        <v>501</v>
      </c>
      <c r="E158" s="12"/>
      <c r="F158" s="41">
        <v>0.79</v>
      </c>
      <c r="G158" s="12" t="s">
        <v>279</v>
      </c>
      <c r="H158" s="41">
        <v>3.52</v>
      </c>
      <c r="I158" s="21"/>
      <c r="J158" s="41">
        <v>3.52</v>
      </c>
      <c r="K158" s="21"/>
      <c r="L158" s="12"/>
      <c r="M158" s="12" t="s">
        <v>281</v>
      </c>
      <c r="N158" s="71"/>
      <c r="O158" s="71"/>
      <c r="P158" s="71"/>
      <c r="Q158" s="71"/>
      <c r="R158" s="71"/>
      <c r="S158" s="71"/>
      <c r="T158" s="104"/>
      <c r="U158" s="104"/>
      <c r="V158" s="104"/>
      <c r="Y158" s="149"/>
    </row>
    <row r="159" spans="2:26" s="29" customFormat="1" ht="16.5" customHeight="1">
      <c r="B159" s="12">
        <v>136</v>
      </c>
      <c r="C159" s="21"/>
      <c r="D159" s="21" t="s">
        <v>167</v>
      </c>
      <c r="E159" s="12"/>
      <c r="F159" s="41">
        <v>0.5</v>
      </c>
      <c r="G159" s="12" t="s">
        <v>279</v>
      </c>
      <c r="H159" s="41">
        <v>5.0999999999999996</v>
      </c>
      <c r="I159" s="21"/>
      <c r="J159" s="41">
        <v>2.11</v>
      </c>
      <c r="K159" s="21"/>
      <c r="L159" s="63">
        <v>16</v>
      </c>
      <c r="M159" s="12" t="s">
        <v>281</v>
      </c>
      <c r="N159" s="71"/>
      <c r="O159" s="71"/>
      <c r="P159" s="71"/>
      <c r="Q159" s="71"/>
      <c r="R159" s="71"/>
      <c r="S159" s="71"/>
      <c r="T159" s="104"/>
      <c r="U159" s="104"/>
      <c r="V159" s="104"/>
      <c r="Y159" s="149"/>
    </row>
    <row r="160" spans="2:26" s="29" customFormat="1" ht="16.5" customHeight="1">
      <c r="B160" s="12">
        <v>137</v>
      </c>
      <c r="C160" s="21"/>
      <c r="D160" s="21" t="s">
        <v>427</v>
      </c>
      <c r="E160" s="12"/>
      <c r="F160" s="31" t="s">
        <v>670</v>
      </c>
      <c r="G160" s="42"/>
      <c r="H160" s="42"/>
      <c r="I160" s="42"/>
      <c r="J160" s="42"/>
      <c r="K160" s="42"/>
      <c r="L160" s="64"/>
      <c r="M160" s="12" t="s">
        <v>281</v>
      </c>
      <c r="N160" s="71">
        <v>49.9</v>
      </c>
      <c r="O160" s="71">
        <v>0</v>
      </c>
      <c r="P160" s="71">
        <v>8.3000000000000007</v>
      </c>
      <c r="Q160" s="71">
        <v>0</v>
      </c>
      <c r="R160" s="71">
        <v>41.599999999999994</v>
      </c>
      <c r="S160" s="71"/>
      <c r="T160" s="104"/>
      <c r="U160" s="104"/>
      <c r="V160" s="104"/>
      <c r="Y160" s="149"/>
    </row>
    <row r="161" spans="2:25" s="29" customFormat="1" ht="16.5" customHeight="1">
      <c r="B161" s="12">
        <v>138</v>
      </c>
      <c r="C161" s="21"/>
      <c r="D161" s="21" t="s">
        <v>502</v>
      </c>
      <c r="E161" s="12"/>
      <c r="F161" s="43">
        <v>86.09</v>
      </c>
      <c r="G161" s="12" t="s">
        <v>279</v>
      </c>
      <c r="H161" s="12"/>
      <c r="I161" s="12"/>
      <c r="J161" s="41">
        <v>0.45</v>
      </c>
      <c r="K161" s="12"/>
      <c r="L161" s="12"/>
      <c r="M161" s="12" t="s">
        <v>281</v>
      </c>
      <c r="N161" s="71">
        <v>38.74</v>
      </c>
      <c r="O161" s="71">
        <v>0</v>
      </c>
      <c r="P161" s="98">
        <v>6.5</v>
      </c>
      <c r="Q161" s="98">
        <v>0</v>
      </c>
      <c r="R161" s="98">
        <v>32.24</v>
      </c>
      <c r="S161" s="71"/>
      <c r="T161" s="104"/>
      <c r="U161" s="104"/>
      <c r="V161" s="104"/>
      <c r="Y161" s="149"/>
    </row>
    <row r="162" spans="2:25" s="29" customFormat="1" ht="16.5" customHeight="1">
      <c r="B162" s="12">
        <v>139</v>
      </c>
      <c r="C162" s="21"/>
      <c r="D162" s="12"/>
      <c r="E162" s="12"/>
      <c r="F162" s="12"/>
      <c r="G162" s="21"/>
      <c r="H162" s="12"/>
      <c r="I162" s="21"/>
      <c r="J162" s="12"/>
      <c r="K162" s="21"/>
      <c r="L162" s="12"/>
      <c r="M162" s="71" t="s">
        <v>226</v>
      </c>
      <c r="N162" s="71">
        <v>94.78</v>
      </c>
      <c r="O162" s="173">
        <v>0</v>
      </c>
      <c r="P162" s="71">
        <v>14.8</v>
      </c>
      <c r="Q162" s="71">
        <v>6.14</v>
      </c>
      <c r="R162" s="71">
        <v>73.84</v>
      </c>
      <c r="S162" s="89">
        <v>0</v>
      </c>
      <c r="T162" s="104"/>
      <c r="U162" s="104"/>
      <c r="V162" s="104"/>
      <c r="Y162" s="149"/>
    </row>
    <row r="163" spans="2:25" s="29" customFormat="1" ht="16.5" customHeight="1">
      <c r="B163" s="12">
        <v>140</v>
      </c>
      <c r="C163" s="21"/>
      <c r="D163" s="12"/>
      <c r="E163" s="12"/>
      <c r="F163" s="12"/>
      <c r="G163" s="21"/>
      <c r="H163" s="12"/>
      <c r="I163" s="21"/>
      <c r="J163" s="12"/>
      <c r="K163" s="21"/>
      <c r="L163" s="12"/>
      <c r="M163" s="71"/>
      <c r="N163" s="71"/>
      <c r="O163" s="71"/>
      <c r="P163" s="76"/>
      <c r="Q163" s="76"/>
      <c r="R163" s="76"/>
      <c r="S163" s="71"/>
      <c r="T163" s="104"/>
      <c r="U163" s="104"/>
      <c r="V163" s="104"/>
      <c r="Y163" s="149"/>
    </row>
    <row r="164" spans="2:25" s="29" customFormat="1" ht="16.5" customHeight="1">
      <c r="B164" s="12">
        <v>141</v>
      </c>
      <c r="C164" s="21" t="s">
        <v>401</v>
      </c>
      <c r="D164" s="21" t="s">
        <v>503</v>
      </c>
      <c r="E164" s="12"/>
      <c r="F164" s="52"/>
      <c r="G164" s="21"/>
      <c r="H164" s="12"/>
      <c r="I164" s="21"/>
      <c r="J164" s="12"/>
      <c r="K164" s="21"/>
      <c r="L164" s="12"/>
      <c r="M164" s="21"/>
      <c r="N164" s="71">
        <v>21.93</v>
      </c>
      <c r="O164" s="71">
        <v>0</v>
      </c>
      <c r="P164" s="71">
        <v>0</v>
      </c>
      <c r="Q164" s="71">
        <v>21.93</v>
      </c>
      <c r="R164" s="71">
        <v>0</v>
      </c>
      <c r="S164" s="71"/>
      <c r="T164" s="104"/>
      <c r="U164" s="104"/>
      <c r="V164" s="104"/>
      <c r="Y164" s="149"/>
    </row>
    <row r="165" spans="2:25" s="29" customFormat="1" ht="16.5" customHeight="1">
      <c r="B165" s="12">
        <v>142</v>
      </c>
      <c r="C165" s="21" t="s">
        <v>122</v>
      </c>
      <c r="D165" s="21" t="s">
        <v>503</v>
      </c>
      <c r="E165" s="12"/>
      <c r="F165" s="52"/>
      <c r="G165" s="21"/>
      <c r="H165" s="12"/>
      <c r="I165" s="21"/>
      <c r="J165" s="12"/>
      <c r="K165" s="21"/>
      <c r="L165" s="12"/>
      <c r="M165" s="21"/>
      <c r="N165" s="71">
        <v>3.1</v>
      </c>
      <c r="O165" s="71">
        <v>0</v>
      </c>
      <c r="P165" s="71">
        <v>0</v>
      </c>
      <c r="Q165" s="71">
        <v>3.1</v>
      </c>
      <c r="R165" s="71">
        <v>0</v>
      </c>
      <c r="S165" s="71"/>
      <c r="T165" s="104"/>
      <c r="U165" s="104"/>
      <c r="V165" s="104"/>
      <c r="Y165" s="149"/>
    </row>
    <row r="166" spans="2:25" s="29" customFormat="1" ht="16.5" customHeight="1">
      <c r="B166" s="12">
        <v>143</v>
      </c>
      <c r="C166" s="21" t="s">
        <v>130</v>
      </c>
      <c r="D166" s="21" t="s">
        <v>199</v>
      </c>
      <c r="E166" s="12"/>
      <c r="F166" s="52"/>
      <c r="G166" s="21"/>
      <c r="H166" s="12"/>
      <c r="I166" s="21"/>
      <c r="J166" s="12"/>
      <c r="K166" s="21"/>
      <c r="L166" s="12"/>
      <c r="M166" s="21"/>
      <c r="N166" s="71">
        <v>0.9</v>
      </c>
      <c r="O166" s="71">
        <v>0</v>
      </c>
      <c r="P166" s="71">
        <v>0</v>
      </c>
      <c r="Q166" s="98">
        <v>0.9</v>
      </c>
      <c r="R166" s="71">
        <v>0</v>
      </c>
      <c r="S166" s="71"/>
      <c r="T166" s="104"/>
      <c r="U166" s="104"/>
      <c r="V166" s="104"/>
      <c r="Y166" s="149"/>
    </row>
    <row r="167" spans="2:25" s="29" customFormat="1" ht="16.5" customHeight="1">
      <c r="B167" s="12">
        <v>144</v>
      </c>
      <c r="C167" s="21"/>
      <c r="D167" s="21"/>
      <c r="E167" s="12"/>
      <c r="F167" s="52"/>
      <c r="G167" s="21"/>
      <c r="H167" s="12"/>
      <c r="I167" s="21"/>
      <c r="J167" s="12"/>
      <c r="K167" s="21"/>
      <c r="L167" s="12"/>
      <c r="M167" s="71" t="s">
        <v>226</v>
      </c>
      <c r="N167" s="71">
        <v>25.93</v>
      </c>
      <c r="O167" s="71">
        <v>0</v>
      </c>
      <c r="P167" s="173">
        <v>0</v>
      </c>
      <c r="Q167" s="71">
        <v>25.93</v>
      </c>
      <c r="R167" s="89">
        <v>0</v>
      </c>
      <c r="S167" s="71">
        <v>0</v>
      </c>
      <c r="T167" s="104"/>
      <c r="U167" s="104"/>
      <c r="V167" s="104"/>
      <c r="Y167" s="149"/>
    </row>
    <row r="168" spans="2:25" s="29" customFormat="1" ht="16.5" customHeight="1">
      <c r="B168" s="12">
        <v>145</v>
      </c>
      <c r="C168" s="21"/>
      <c r="D168" s="21"/>
      <c r="E168" s="12"/>
      <c r="F168" s="52"/>
      <c r="G168" s="21"/>
      <c r="H168" s="12"/>
      <c r="I168" s="21"/>
      <c r="J168" s="12"/>
      <c r="K168" s="21"/>
      <c r="L168" s="12"/>
      <c r="M168" s="71"/>
      <c r="N168" s="71"/>
      <c r="O168" s="71"/>
      <c r="P168" s="71"/>
      <c r="Q168" s="76"/>
      <c r="R168" s="71"/>
      <c r="S168" s="71"/>
      <c r="T168" s="104"/>
      <c r="U168" s="104"/>
      <c r="V168" s="104"/>
      <c r="Y168" s="149"/>
    </row>
    <row r="169" spans="2:25" s="29" customFormat="1" ht="16.5" customHeight="1">
      <c r="B169" s="12">
        <v>146</v>
      </c>
      <c r="C169" s="21"/>
      <c r="D169" s="21"/>
      <c r="E169" s="12"/>
      <c r="F169" s="12"/>
      <c r="G169" s="21"/>
      <c r="H169" s="12"/>
      <c r="I169" s="21"/>
      <c r="J169" s="12"/>
      <c r="K169" s="21"/>
      <c r="L169" s="12"/>
      <c r="M169" s="21" t="s">
        <v>351</v>
      </c>
      <c r="N169" s="83">
        <v>898.9899999999999</v>
      </c>
      <c r="O169" s="83">
        <v>353.17999999999995</v>
      </c>
      <c r="P169" s="83">
        <v>64.400000000000006</v>
      </c>
      <c r="Q169" s="83">
        <v>195.69</v>
      </c>
      <c r="R169" s="83">
        <v>285.71999999999997</v>
      </c>
      <c r="S169" s="83">
        <v>0</v>
      </c>
      <c r="T169" s="104"/>
      <c r="U169" s="104"/>
      <c r="V169" s="104"/>
      <c r="Y169" s="149"/>
    </row>
    <row r="170" spans="2:25" s="29" customFormat="1" ht="14.25" customHeight="1">
      <c r="B170" s="36"/>
      <c r="C170" s="28"/>
      <c r="D170" s="28"/>
      <c r="E170" s="36"/>
      <c r="F170" s="53"/>
      <c r="G170" s="28"/>
      <c r="H170" s="36"/>
      <c r="I170" s="28"/>
      <c r="J170" s="36"/>
      <c r="K170" s="28"/>
      <c r="L170" s="36"/>
      <c r="M170" s="73"/>
      <c r="N170" s="73"/>
      <c r="O170" s="73"/>
      <c r="P170" s="73"/>
      <c r="Q170" s="73"/>
      <c r="R170" s="73"/>
      <c r="S170" s="73"/>
      <c r="T170" s="36"/>
      <c r="U170" s="36"/>
      <c r="V170" s="36"/>
      <c r="Y170" s="149"/>
    </row>
    <row r="171" spans="2:25" ht="13.5">
      <c r="N171" s="84"/>
    </row>
    <row r="172" spans="2:25" ht="13.5">
      <c r="R172" s="84"/>
      <c r="S172" s="84"/>
    </row>
    <row r="173" spans="2:25" ht="13.5">
      <c r="F173" s="54"/>
      <c r="G173" s="59"/>
      <c r="H173" s="59"/>
      <c r="I173" s="59"/>
      <c r="J173" s="54"/>
      <c r="K173" s="59"/>
    </row>
    <row r="174" spans="2:25" ht="13.5">
      <c r="F174" s="54"/>
      <c r="G174" s="59"/>
      <c r="H174" s="59"/>
      <c r="I174" s="59"/>
      <c r="J174" s="54"/>
      <c r="K174" s="59"/>
      <c r="S174" s="84"/>
    </row>
    <row r="175" spans="2:25" ht="13.5">
      <c r="F175" s="54"/>
      <c r="G175" s="59"/>
      <c r="H175" s="59"/>
      <c r="I175" s="59"/>
      <c r="J175" s="54"/>
      <c r="K175" s="59"/>
    </row>
    <row r="176" spans="2:25" ht="13.5">
      <c r="F176" s="54"/>
      <c r="G176" s="59"/>
      <c r="H176" s="59"/>
      <c r="I176" s="59"/>
      <c r="J176" s="54"/>
      <c r="K176" s="59"/>
    </row>
    <row r="177" spans="6:11" ht="13.5">
      <c r="F177" s="54"/>
      <c r="G177" s="59"/>
      <c r="H177" s="59"/>
      <c r="I177" s="59"/>
      <c r="J177" s="54"/>
      <c r="K177" s="59"/>
    </row>
    <row r="178" spans="6:11" ht="13.5">
      <c r="F178" s="54"/>
      <c r="G178" s="59"/>
      <c r="H178" s="59"/>
      <c r="I178" s="59"/>
      <c r="J178" s="54"/>
      <c r="K178" s="59"/>
    </row>
    <row r="179" spans="6:11" ht="13.5">
      <c r="F179" s="54"/>
      <c r="G179" s="59"/>
      <c r="H179" s="59"/>
      <c r="I179" s="59"/>
      <c r="J179" s="54"/>
      <c r="K179" s="59"/>
    </row>
    <row r="180" spans="6:11" ht="13.5">
      <c r="F180" s="54"/>
      <c r="G180" s="59"/>
      <c r="H180" s="59"/>
      <c r="I180" s="59"/>
      <c r="J180" s="54"/>
      <c r="K180" s="59"/>
    </row>
    <row r="181" spans="6:11" ht="13.5">
      <c r="F181" s="54"/>
      <c r="G181" s="59"/>
      <c r="H181" s="59"/>
      <c r="I181" s="59"/>
      <c r="J181" s="54"/>
      <c r="K181" s="59"/>
    </row>
    <row r="182" spans="6:11" ht="13.5">
      <c r="F182" s="54"/>
      <c r="G182" s="59"/>
      <c r="H182" s="59"/>
      <c r="I182" s="59"/>
      <c r="J182" s="54"/>
      <c r="K182" s="59"/>
    </row>
    <row r="183" spans="6:11" ht="13.5">
      <c r="F183" s="54"/>
      <c r="G183" s="59"/>
      <c r="H183" s="59"/>
      <c r="I183" s="59"/>
      <c r="J183" s="54"/>
      <c r="K183" s="59"/>
    </row>
    <row r="184" spans="6:11" ht="13.5">
      <c r="F184" s="54"/>
      <c r="G184" s="59"/>
      <c r="H184" s="59"/>
      <c r="I184" s="59"/>
      <c r="J184" s="54"/>
      <c r="K184" s="59"/>
    </row>
    <row r="185" spans="6:11" ht="13.5">
      <c r="F185" s="54"/>
      <c r="G185" s="59"/>
      <c r="H185" s="59"/>
      <c r="I185" s="59"/>
      <c r="J185" s="54"/>
      <c r="K185" s="59"/>
    </row>
    <row r="186" spans="6:11" ht="13.5">
      <c r="F186" s="54"/>
      <c r="G186" s="59"/>
      <c r="H186" s="59"/>
      <c r="I186" s="59"/>
      <c r="J186" s="54"/>
      <c r="K186" s="59"/>
    </row>
    <row r="187" spans="6:11" ht="13.5">
      <c r="F187" s="54"/>
      <c r="G187" s="59"/>
      <c r="H187" s="59"/>
      <c r="I187" s="59"/>
      <c r="J187" s="54"/>
      <c r="K187" s="59"/>
    </row>
    <row r="188" spans="6:11" ht="13.5">
      <c r="F188" s="54"/>
      <c r="G188" s="59"/>
      <c r="H188" s="59"/>
      <c r="I188" s="59"/>
      <c r="J188" s="54"/>
      <c r="K188" s="59"/>
    </row>
    <row r="189" spans="6:11" ht="12" customHeight="1">
      <c r="F189" s="54"/>
      <c r="G189" s="59"/>
      <c r="H189" s="59"/>
      <c r="I189" s="59"/>
      <c r="J189" s="54"/>
      <c r="K189" s="59"/>
    </row>
    <row r="190" spans="6:11" ht="409.6" customHeight="1"/>
    <row r="191" spans="6:11" ht="409.6" customHeight="1"/>
    <row r="192" spans="6:11" ht="13.5"/>
    <row r="193" ht="13.5"/>
    <row r="194" ht="13.5"/>
    <row r="195" ht="13.5"/>
    <row r="196" ht="13.5"/>
    <row r="197" ht="13.5"/>
    <row r="198" ht="13.5"/>
    <row r="199" ht="13.5"/>
    <row r="200" ht="13.5"/>
    <row r="201" ht="13.5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</sheetData>
  <mergeCells count="86">
    <mergeCell ref="O3:P3"/>
    <mergeCell ref="Q3:R3"/>
    <mergeCell ref="E23:L23"/>
    <mergeCell ref="E52:L52"/>
    <mergeCell ref="E56:L56"/>
    <mergeCell ref="O66:P66"/>
    <mergeCell ref="Q66:R66"/>
    <mergeCell ref="F84:L84"/>
    <mergeCell ref="F85:L85"/>
    <mergeCell ref="F86:L86"/>
    <mergeCell ref="F87:L87"/>
    <mergeCell ref="F88:L88"/>
    <mergeCell ref="F89:L89"/>
    <mergeCell ref="F90:L90"/>
    <mergeCell ref="F91:L91"/>
    <mergeCell ref="F92:L92"/>
    <mergeCell ref="O134:P134"/>
    <mergeCell ref="Q134:R134"/>
    <mergeCell ref="F157:H157"/>
    <mergeCell ref="F160:L160"/>
    <mergeCell ref="B2:B4"/>
    <mergeCell ref="C2:C4"/>
    <mergeCell ref="D2:D4"/>
    <mergeCell ref="E2:E4"/>
    <mergeCell ref="F2:M3"/>
    <mergeCell ref="N2:N4"/>
    <mergeCell ref="T2:U4"/>
    <mergeCell ref="V2:V4"/>
    <mergeCell ref="S3:S4"/>
    <mergeCell ref="T25:T26"/>
    <mergeCell ref="U25:U26"/>
    <mergeCell ref="T54:T57"/>
    <mergeCell ref="B65:B67"/>
    <mergeCell ref="C65:C67"/>
    <mergeCell ref="D65:D67"/>
    <mergeCell ref="E65:E67"/>
    <mergeCell ref="F65:M66"/>
    <mergeCell ref="N65:N67"/>
    <mergeCell ref="T65:U67"/>
    <mergeCell ref="V65:V67"/>
    <mergeCell ref="S66:S67"/>
    <mergeCell ref="T96:T97"/>
    <mergeCell ref="U96:U97"/>
    <mergeCell ref="V96:V97"/>
    <mergeCell ref="E104:E105"/>
    <mergeCell ref="T104:T105"/>
    <mergeCell ref="U104:U105"/>
    <mergeCell ref="V104:V105"/>
    <mergeCell ref="E106:E107"/>
    <mergeCell ref="T106:T107"/>
    <mergeCell ref="U106:U107"/>
    <mergeCell ref="V106:V107"/>
    <mergeCell ref="E109:E110"/>
    <mergeCell ref="T109:T110"/>
    <mergeCell ref="U109:U110"/>
    <mergeCell ref="V109:V110"/>
    <mergeCell ref="E111:E112"/>
    <mergeCell ref="T111:T112"/>
    <mergeCell ref="U111:U112"/>
    <mergeCell ref="V111:V112"/>
    <mergeCell ref="E113:E114"/>
    <mergeCell ref="T113:T114"/>
    <mergeCell ref="U113:U114"/>
    <mergeCell ref="V113:V114"/>
    <mergeCell ref="E115:E116"/>
    <mergeCell ref="T115:T116"/>
    <mergeCell ref="U115:U116"/>
    <mergeCell ref="V115:V116"/>
    <mergeCell ref="E117:E118"/>
    <mergeCell ref="T117:T118"/>
    <mergeCell ref="U117:U118"/>
    <mergeCell ref="V117:V118"/>
    <mergeCell ref="D119:D120"/>
    <mergeCell ref="E119:E120"/>
    <mergeCell ref="T119:T120"/>
    <mergeCell ref="U119:U120"/>
    <mergeCell ref="V119:V120"/>
    <mergeCell ref="B133:B135"/>
    <mergeCell ref="C133:C135"/>
    <mergeCell ref="D133:D135"/>
    <mergeCell ref="E133:E135"/>
    <mergeCell ref="F133:M134"/>
    <mergeCell ref="N133:N135"/>
    <mergeCell ref="T133:U135"/>
    <mergeCell ref="V133:V135"/>
    <mergeCell ref="S134:S135"/>
  </mergeCells>
  <phoneticPr fontId="42"/>
  <printOptions horizontalCentered="1"/>
  <pageMargins left="0.70866141732283472" right="0.51181102362204722" top="0.74803149606299213" bottom="0.74803149606299213" header="0.31496062992125984" footer="0.31496062992125984"/>
  <pageSetup paperSize="8" scale="58" fitToWidth="1" fitToHeight="3" orientation="landscape" usePrinterDefaults="1" copies="2" r:id="rId1"/>
  <rowBreaks count="2" manualBreakCount="2">
    <brk id="64" min="1" max="21" man="1"/>
    <brk id="132" min="1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B1:U64"/>
  <sheetViews>
    <sheetView view="pageBreakPreview" topLeftCell="A22" zoomScale="80" zoomScaleSheetLayoutView="80" workbookViewId="0">
      <selection activeCell="F15" sqref="F15"/>
    </sheetView>
  </sheetViews>
  <sheetFormatPr defaultColWidth="9" defaultRowHeight="409.6" customHeight="1"/>
  <cols>
    <col min="1" max="2" width="3.75" style="3" customWidth="1"/>
    <col min="3" max="3" width="25.75" style="3" bestFit="1" customWidth="1"/>
    <col min="4" max="4" width="29.625" style="3" bestFit="1" customWidth="1"/>
    <col min="5" max="5" width="16.25" style="3" customWidth="1"/>
    <col min="6" max="8" width="15" style="3" customWidth="1"/>
    <col min="9" max="9" width="5.625" style="4" hidden="1" customWidth="1"/>
    <col min="10" max="10" width="10.25" style="3" hidden="1" customWidth="1"/>
    <col min="11" max="14" width="11.875" style="3" hidden="1" customWidth="1"/>
    <col min="15" max="15" width="11.625" style="3" hidden="1" customWidth="1"/>
    <col min="16" max="16" width="41.5" style="4" customWidth="1"/>
    <col min="17" max="17" width="34.25" style="4" customWidth="1"/>
    <col min="18" max="18" width="31.75" style="4" customWidth="1"/>
    <col min="19" max="19" width="1.875" style="3" customWidth="1"/>
    <col min="20" max="20" width="9" style="3"/>
    <col min="21" max="21" width="9" style="5"/>
    <col min="22" max="16384" width="9" style="3"/>
  </cols>
  <sheetData>
    <row r="1" spans="2:21" ht="18.75" customHeight="1">
      <c r="B1" s="6" t="s">
        <v>762</v>
      </c>
      <c r="C1" s="6"/>
      <c r="E1" s="30"/>
    </row>
    <row r="2" spans="2:21" ht="15.75" customHeight="1">
      <c r="B2" s="7" t="s">
        <v>254</v>
      </c>
      <c r="C2" s="7" t="s">
        <v>256</v>
      </c>
      <c r="D2" s="7" t="s">
        <v>260</v>
      </c>
      <c r="E2" s="7" t="s">
        <v>40</v>
      </c>
      <c r="F2" s="13"/>
      <c r="G2" s="13"/>
      <c r="H2" s="69"/>
      <c r="I2" s="7"/>
      <c r="J2" s="37" t="s">
        <v>262</v>
      </c>
      <c r="K2" s="87"/>
      <c r="L2" s="87"/>
      <c r="M2" s="87"/>
      <c r="N2" s="87"/>
      <c r="O2" s="94"/>
      <c r="P2" s="100" t="s">
        <v>161</v>
      </c>
      <c r="Q2" s="125"/>
      <c r="R2" s="33" t="s">
        <v>120</v>
      </c>
    </row>
    <row r="3" spans="2:21" ht="15.75" customHeight="1">
      <c r="B3" s="8"/>
      <c r="C3" s="8"/>
      <c r="D3" s="8"/>
      <c r="E3" s="8"/>
      <c r="F3" s="55"/>
      <c r="G3" s="55"/>
      <c r="H3" s="70"/>
      <c r="I3" s="8"/>
      <c r="J3" s="74"/>
      <c r="K3" s="85" t="s">
        <v>263</v>
      </c>
      <c r="L3" s="91"/>
      <c r="M3" s="92" t="s">
        <v>266</v>
      </c>
      <c r="N3" s="93"/>
      <c r="O3" s="95" t="s">
        <v>271</v>
      </c>
      <c r="P3" s="101"/>
      <c r="Q3" s="126"/>
      <c r="R3" s="136"/>
    </row>
    <row r="4" spans="2:21" ht="15.75" customHeight="1">
      <c r="B4" s="9"/>
      <c r="C4" s="9"/>
      <c r="D4" s="9"/>
      <c r="E4" s="9"/>
      <c r="F4" s="9" t="s">
        <v>62</v>
      </c>
      <c r="G4" s="9" t="s">
        <v>757</v>
      </c>
      <c r="H4" s="9" t="s">
        <v>758</v>
      </c>
      <c r="I4" s="9"/>
      <c r="J4" s="75"/>
      <c r="K4" s="86" t="s">
        <v>273</v>
      </c>
      <c r="L4" s="86" t="s">
        <v>275</v>
      </c>
      <c r="M4" s="86" t="s">
        <v>273</v>
      </c>
      <c r="N4" s="86" t="s">
        <v>275</v>
      </c>
      <c r="O4" s="96"/>
      <c r="P4" s="102"/>
      <c r="Q4" s="127"/>
      <c r="R4" s="137"/>
    </row>
    <row r="5" spans="2:21" s="3" customFormat="1" ht="27" customHeight="1">
      <c r="B5" s="11">
        <v>1</v>
      </c>
      <c r="C5" s="190" t="s">
        <v>277</v>
      </c>
      <c r="D5" s="191" t="s">
        <v>627</v>
      </c>
      <c r="E5" s="12" t="s">
        <v>285</v>
      </c>
      <c r="F5" s="41">
        <v>0.35</v>
      </c>
      <c r="G5" s="41">
        <v>6</v>
      </c>
      <c r="H5" s="192">
        <v>4</v>
      </c>
      <c r="I5" s="12" t="s">
        <v>281</v>
      </c>
      <c r="J5" s="71">
        <v>2.31</v>
      </c>
      <c r="K5" s="71">
        <v>0</v>
      </c>
      <c r="L5" s="71">
        <v>0</v>
      </c>
      <c r="M5" s="71">
        <v>0</v>
      </c>
      <c r="N5" s="71">
        <v>0</v>
      </c>
      <c r="O5" s="97"/>
      <c r="P5" s="52" t="s">
        <v>179</v>
      </c>
      <c r="Q5" s="202" t="s">
        <v>674</v>
      </c>
      <c r="R5" s="12"/>
      <c r="U5" s="5"/>
    </row>
    <row r="6" spans="2:21" s="3" customFormat="1" ht="27" customHeight="1">
      <c r="B6" s="11">
        <v>2</v>
      </c>
      <c r="C6" s="8"/>
      <c r="D6" s="136"/>
      <c r="E6" s="12" t="s">
        <v>291</v>
      </c>
      <c r="F6" s="41">
        <v>0.35</v>
      </c>
      <c r="G6" s="41">
        <v>6</v>
      </c>
      <c r="H6" s="192">
        <v>6</v>
      </c>
      <c r="I6" s="12" t="s">
        <v>281</v>
      </c>
      <c r="J6" s="71">
        <v>3.46</v>
      </c>
      <c r="K6" s="71">
        <v>0</v>
      </c>
      <c r="L6" s="71">
        <v>0</v>
      </c>
      <c r="M6" s="71">
        <v>0</v>
      </c>
      <c r="N6" s="71">
        <v>0</v>
      </c>
      <c r="O6" s="97"/>
      <c r="P6" s="52" t="s">
        <v>248</v>
      </c>
      <c r="Q6" s="202" t="s">
        <v>674</v>
      </c>
      <c r="R6" s="12"/>
      <c r="U6" s="5"/>
    </row>
    <row r="7" spans="2:21" s="3" customFormat="1" ht="27" customHeight="1">
      <c r="B7" s="11">
        <v>3</v>
      </c>
      <c r="C7" s="8"/>
      <c r="D7" s="136"/>
      <c r="E7" s="12" t="s">
        <v>183</v>
      </c>
      <c r="F7" s="41">
        <v>0.35</v>
      </c>
      <c r="G7" s="41">
        <v>6</v>
      </c>
      <c r="H7" s="192">
        <v>6</v>
      </c>
      <c r="I7" s="12" t="s">
        <v>281</v>
      </c>
      <c r="J7" s="71">
        <v>3.46</v>
      </c>
      <c r="K7" s="71">
        <v>0</v>
      </c>
      <c r="L7" s="71">
        <v>0</v>
      </c>
      <c r="M7" s="71">
        <v>0</v>
      </c>
      <c r="N7" s="71">
        <v>0</v>
      </c>
      <c r="O7" s="97"/>
      <c r="P7" s="52" t="s">
        <v>248</v>
      </c>
      <c r="Q7" s="202" t="s">
        <v>674</v>
      </c>
      <c r="R7" s="12"/>
      <c r="U7" s="5"/>
    </row>
    <row r="8" spans="2:21" s="3" customFormat="1" ht="27" customHeight="1">
      <c r="B8" s="11">
        <v>4</v>
      </c>
      <c r="C8" s="8"/>
      <c r="D8" s="136"/>
      <c r="E8" s="12" t="s">
        <v>294</v>
      </c>
      <c r="F8" s="41">
        <v>0.35</v>
      </c>
      <c r="G8" s="41">
        <v>6</v>
      </c>
      <c r="H8" s="192">
        <v>20</v>
      </c>
      <c r="I8" s="12" t="s">
        <v>281</v>
      </c>
      <c r="J8" s="71">
        <v>11.55</v>
      </c>
      <c r="K8" s="71">
        <v>0</v>
      </c>
      <c r="L8" s="71">
        <v>0</v>
      </c>
      <c r="M8" s="71">
        <v>0</v>
      </c>
      <c r="N8" s="71">
        <v>0</v>
      </c>
      <c r="O8" s="97"/>
      <c r="P8" s="52" t="s">
        <v>664</v>
      </c>
      <c r="Q8" s="202" t="s">
        <v>674</v>
      </c>
      <c r="R8" s="12"/>
      <c r="U8" s="5"/>
    </row>
    <row r="9" spans="2:21" s="3" customFormat="1" ht="27" customHeight="1">
      <c r="B9" s="11">
        <v>5</v>
      </c>
      <c r="C9" s="10"/>
      <c r="D9" s="32"/>
      <c r="E9" s="12" t="s">
        <v>301</v>
      </c>
      <c r="F9" s="41">
        <v>0.35</v>
      </c>
      <c r="G9" s="41">
        <v>6</v>
      </c>
      <c r="H9" s="192">
        <v>5</v>
      </c>
      <c r="I9" s="12" t="s">
        <v>281</v>
      </c>
      <c r="J9" s="71">
        <v>2.89</v>
      </c>
      <c r="K9" s="71">
        <v>0</v>
      </c>
      <c r="L9" s="71">
        <v>0</v>
      </c>
      <c r="M9" s="71">
        <v>0</v>
      </c>
      <c r="N9" s="71">
        <v>0</v>
      </c>
      <c r="O9" s="97"/>
      <c r="P9" s="52" t="s">
        <v>668</v>
      </c>
      <c r="Q9" s="196" t="s">
        <v>677</v>
      </c>
      <c r="R9" s="12"/>
      <c r="U9" s="5"/>
    </row>
    <row r="10" spans="2:21" s="3" customFormat="1" ht="27" customHeight="1">
      <c r="B10" s="11">
        <v>6</v>
      </c>
      <c r="C10" s="10" t="s">
        <v>36</v>
      </c>
      <c r="D10" s="21"/>
      <c r="E10" s="12"/>
      <c r="F10" s="41">
        <v>0.35</v>
      </c>
      <c r="G10" s="41">
        <v>6</v>
      </c>
      <c r="H10" s="192">
        <v>41</v>
      </c>
      <c r="I10" s="12"/>
      <c r="J10" s="71"/>
      <c r="K10" s="71"/>
      <c r="L10" s="71"/>
      <c r="M10" s="71"/>
      <c r="N10" s="71"/>
      <c r="O10" s="97"/>
      <c r="P10" s="52"/>
      <c r="Q10" s="196"/>
      <c r="R10" s="12"/>
      <c r="U10" s="5"/>
    </row>
    <row r="11" spans="2:21" s="3" customFormat="1" ht="27" customHeight="1">
      <c r="B11" s="11">
        <v>7</v>
      </c>
      <c r="C11" s="7" t="s">
        <v>359</v>
      </c>
      <c r="D11" s="33" t="s">
        <v>627</v>
      </c>
      <c r="E11" s="12" t="s">
        <v>285</v>
      </c>
      <c r="F11" s="41">
        <v>0.3</v>
      </c>
      <c r="G11" s="41">
        <v>5</v>
      </c>
      <c r="H11" s="192">
        <v>12</v>
      </c>
      <c r="I11" s="12" t="s">
        <v>281</v>
      </c>
      <c r="J11" s="71">
        <v>4.24</v>
      </c>
      <c r="K11" s="71">
        <v>0</v>
      </c>
      <c r="L11" s="71">
        <v>0</v>
      </c>
      <c r="M11" s="71">
        <v>0</v>
      </c>
      <c r="N11" s="71">
        <v>0</v>
      </c>
      <c r="O11" s="71"/>
      <c r="P11" s="196" t="s">
        <v>507</v>
      </c>
      <c r="Q11" s="12" t="s">
        <v>375</v>
      </c>
      <c r="R11" s="12"/>
      <c r="U11" s="5"/>
    </row>
    <row r="12" spans="2:21" s="3" customFormat="1" ht="27" customHeight="1">
      <c r="B12" s="11">
        <v>8</v>
      </c>
      <c r="C12" s="8"/>
      <c r="D12" s="136"/>
      <c r="E12" s="12" t="s">
        <v>291</v>
      </c>
      <c r="F12" s="41">
        <v>0.3</v>
      </c>
      <c r="G12" s="41">
        <v>5</v>
      </c>
      <c r="H12" s="192">
        <v>20</v>
      </c>
      <c r="I12" s="12" t="s">
        <v>281</v>
      </c>
      <c r="J12" s="71">
        <v>7.07</v>
      </c>
      <c r="K12" s="71">
        <v>0</v>
      </c>
      <c r="L12" s="71">
        <v>0</v>
      </c>
      <c r="M12" s="71">
        <v>0</v>
      </c>
      <c r="N12" s="71">
        <v>0</v>
      </c>
      <c r="O12" s="71"/>
      <c r="P12" s="196" t="s">
        <v>688</v>
      </c>
      <c r="Q12" s="12" t="s">
        <v>375</v>
      </c>
      <c r="R12" s="12"/>
      <c r="U12" s="5"/>
    </row>
    <row r="13" spans="2:21" s="3" customFormat="1" ht="27" customHeight="1">
      <c r="B13" s="11">
        <v>9</v>
      </c>
      <c r="C13" s="8"/>
      <c r="D13" s="136"/>
      <c r="E13" s="12" t="s">
        <v>294</v>
      </c>
      <c r="F13" s="41">
        <v>0.3</v>
      </c>
      <c r="G13" s="41">
        <v>5</v>
      </c>
      <c r="H13" s="192">
        <v>8</v>
      </c>
      <c r="I13" s="12" t="s">
        <v>281</v>
      </c>
      <c r="J13" s="71">
        <v>2.83</v>
      </c>
      <c r="K13" s="71">
        <v>0</v>
      </c>
      <c r="L13" s="71">
        <v>0</v>
      </c>
      <c r="M13" s="71">
        <v>0</v>
      </c>
      <c r="N13" s="71">
        <v>0</v>
      </c>
      <c r="O13" s="71"/>
      <c r="P13" s="196" t="s">
        <v>689</v>
      </c>
      <c r="Q13" s="12" t="s">
        <v>375</v>
      </c>
      <c r="R13" s="12"/>
      <c r="U13" s="5"/>
    </row>
    <row r="14" spans="2:21" s="3" customFormat="1" ht="27" customHeight="1">
      <c r="B14" s="11">
        <v>10</v>
      </c>
      <c r="C14" s="8"/>
      <c r="D14" s="136"/>
      <c r="E14" s="12" t="s">
        <v>128</v>
      </c>
      <c r="F14" s="41">
        <v>0.3</v>
      </c>
      <c r="G14" s="41">
        <v>5</v>
      </c>
      <c r="H14" s="192">
        <v>18</v>
      </c>
      <c r="I14" s="12" t="s">
        <v>281</v>
      </c>
      <c r="J14" s="71">
        <v>6.36</v>
      </c>
      <c r="K14" s="71">
        <v>0</v>
      </c>
      <c r="L14" s="71">
        <v>0</v>
      </c>
      <c r="M14" s="71">
        <v>0</v>
      </c>
      <c r="N14" s="71">
        <v>0</v>
      </c>
      <c r="O14" s="71"/>
      <c r="P14" s="196" t="s">
        <v>690</v>
      </c>
      <c r="Q14" s="12" t="s">
        <v>45</v>
      </c>
      <c r="R14" s="12" t="s">
        <v>375</v>
      </c>
      <c r="U14" s="5"/>
    </row>
    <row r="15" spans="2:21" s="3" customFormat="1" ht="27" customHeight="1">
      <c r="B15" s="11">
        <v>11</v>
      </c>
      <c r="C15" s="10"/>
      <c r="D15" s="136"/>
      <c r="E15" s="12" t="s">
        <v>370</v>
      </c>
      <c r="F15" s="41">
        <v>0.3</v>
      </c>
      <c r="G15" s="41">
        <v>5</v>
      </c>
      <c r="H15" s="192">
        <v>4</v>
      </c>
      <c r="I15" s="12" t="s">
        <v>281</v>
      </c>
      <c r="J15" s="71">
        <v>1.41</v>
      </c>
      <c r="K15" s="71">
        <v>0</v>
      </c>
      <c r="L15" s="71">
        <v>0</v>
      </c>
      <c r="M15" s="71">
        <v>0</v>
      </c>
      <c r="N15" s="71">
        <v>0</v>
      </c>
      <c r="O15" s="71"/>
      <c r="P15" s="196" t="s">
        <v>660</v>
      </c>
      <c r="Q15" s="12" t="s">
        <v>375</v>
      </c>
      <c r="R15" s="12"/>
      <c r="U15" s="5"/>
    </row>
    <row r="16" spans="2:21" s="3" customFormat="1" ht="27" customHeight="1">
      <c r="B16" s="11">
        <v>12</v>
      </c>
      <c r="C16" s="10" t="s">
        <v>36</v>
      </c>
      <c r="D16" s="21"/>
      <c r="E16" s="12"/>
      <c r="F16" s="41"/>
      <c r="G16" s="41"/>
      <c r="H16" s="192">
        <v>62</v>
      </c>
      <c r="I16" s="12"/>
      <c r="J16" s="71"/>
      <c r="K16" s="71"/>
      <c r="L16" s="71"/>
      <c r="M16" s="71"/>
      <c r="N16" s="71"/>
      <c r="O16" s="97"/>
      <c r="P16" s="52"/>
      <c r="Q16" s="196"/>
      <c r="R16" s="12"/>
      <c r="U16" s="5"/>
    </row>
    <row r="17" spans="2:21" s="3" customFormat="1" ht="27" customHeight="1">
      <c r="B17" s="11">
        <v>13</v>
      </c>
      <c r="C17" s="7" t="s">
        <v>377</v>
      </c>
      <c r="D17" s="33" t="s">
        <v>627</v>
      </c>
      <c r="E17" s="12" t="s">
        <v>381</v>
      </c>
      <c r="F17" s="41">
        <v>0.3</v>
      </c>
      <c r="G17" s="41">
        <v>5</v>
      </c>
      <c r="H17" s="192">
        <v>12</v>
      </c>
      <c r="I17" s="12" t="s">
        <v>281</v>
      </c>
      <c r="J17" s="71">
        <v>4.24</v>
      </c>
      <c r="K17" s="71">
        <v>0</v>
      </c>
      <c r="L17" s="71">
        <v>0</v>
      </c>
      <c r="M17" s="71">
        <v>0</v>
      </c>
      <c r="N17" s="71">
        <v>0</v>
      </c>
      <c r="O17" s="71"/>
      <c r="P17" s="157"/>
      <c r="Q17" s="157"/>
      <c r="R17" s="196" t="s">
        <v>734</v>
      </c>
      <c r="U17" s="5"/>
    </row>
    <row r="18" spans="2:21" s="3" customFormat="1" ht="27" customHeight="1">
      <c r="B18" s="11">
        <v>14</v>
      </c>
      <c r="C18" s="8"/>
      <c r="D18" s="136"/>
      <c r="E18" s="12" t="s">
        <v>382</v>
      </c>
      <c r="F18" s="41">
        <v>0.3</v>
      </c>
      <c r="G18" s="41">
        <v>5</v>
      </c>
      <c r="H18" s="192">
        <v>12</v>
      </c>
      <c r="I18" s="12" t="s">
        <v>281</v>
      </c>
      <c r="J18" s="71">
        <v>4.24</v>
      </c>
      <c r="K18" s="71">
        <v>0</v>
      </c>
      <c r="L18" s="71">
        <v>0</v>
      </c>
      <c r="M18" s="71">
        <v>0</v>
      </c>
      <c r="N18" s="71">
        <v>0</v>
      </c>
      <c r="O18" s="71"/>
      <c r="P18" s="196" t="s">
        <v>581</v>
      </c>
      <c r="Q18" s="196" t="s">
        <v>399</v>
      </c>
      <c r="R18" s="196" t="s">
        <v>734</v>
      </c>
      <c r="U18" s="5"/>
    </row>
    <row r="19" spans="2:21" s="3" customFormat="1" ht="27" customHeight="1">
      <c r="B19" s="11">
        <v>15</v>
      </c>
      <c r="C19" s="8"/>
      <c r="D19" s="136"/>
      <c r="E19" s="12" t="s">
        <v>384</v>
      </c>
      <c r="F19" s="41">
        <v>0.3</v>
      </c>
      <c r="G19" s="41">
        <v>5</v>
      </c>
      <c r="H19" s="192">
        <v>6</v>
      </c>
      <c r="I19" s="12" t="s">
        <v>281</v>
      </c>
      <c r="J19" s="71">
        <v>2.12</v>
      </c>
      <c r="K19" s="71">
        <v>0</v>
      </c>
      <c r="L19" s="71">
        <v>0</v>
      </c>
      <c r="M19" s="71">
        <v>0</v>
      </c>
      <c r="N19" s="71">
        <v>0</v>
      </c>
      <c r="O19" s="71"/>
      <c r="P19" s="196" t="s">
        <v>697</v>
      </c>
      <c r="Q19" s="196" t="s">
        <v>706</v>
      </c>
      <c r="R19" s="196" t="s">
        <v>734</v>
      </c>
      <c r="U19" s="5"/>
    </row>
    <row r="20" spans="2:21" s="3" customFormat="1" ht="27" customHeight="1">
      <c r="B20" s="11">
        <v>16</v>
      </c>
      <c r="C20" s="8"/>
      <c r="D20" s="136"/>
      <c r="E20" s="12" t="s">
        <v>387</v>
      </c>
      <c r="F20" s="41">
        <v>0.3</v>
      </c>
      <c r="G20" s="41">
        <v>5</v>
      </c>
      <c r="H20" s="192">
        <v>6</v>
      </c>
      <c r="I20" s="12" t="s">
        <v>281</v>
      </c>
      <c r="J20" s="71">
        <v>2.12</v>
      </c>
      <c r="K20" s="71">
        <v>0</v>
      </c>
      <c r="L20" s="71">
        <v>0</v>
      </c>
      <c r="M20" s="71">
        <v>0</v>
      </c>
      <c r="N20" s="71">
        <v>0</v>
      </c>
      <c r="O20" s="71"/>
      <c r="P20" s="196" t="s">
        <v>290</v>
      </c>
      <c r="Q20" s="196" t="s">
        <v>708</v>
      </c>
      <c r="R20" s="196" t="s">
        <v>734</v>
      </c>
      <c r="U20" s="5"/>
    </row>
    <row r="21" spans="2:21" s="3" customFormat="1" ht="27" customHeight="1">
      <c r="B21" s="11">
        <v>17</v>
      </c>
      <c r="C21" s="8"/>
      <c r="D21" s="136"/>
      <c r="E21" s="12" t="s">
        <v>355</v>
      </c>
      <c r="F21" s="41">
        <v>0.3</v>
      </c>
      <c r="G21" s="41">
        <v>5</v>
      </c>
      <c r="H21" s="192">
        <v>8</v>
      </c>
      <c r="I21" s="12" t="s">
        <v>281</v>
      </c>
      <c r="J21" s="71">
        <v>2.83</v>
      </c>
      <c r="K21" s="71">
        <v>0</v>
      </c>
      <c r="L21" s="71">
        <v>0</v>
      </c>
      <c r="M21" s="71">
        <v>0</v>
      </c>
      <c r="N21" s="71">
        <v>0</v>
      </c>
      <c r="O21" s="71"/>
      <c r="P21" s="196" t="s">
        <v>698</v>
      </c>
      <c r="Q21" s="196" t="s">
        <v>709</v>
      </c>
      <c r="R21" s="196" t="s">
        <v>734</v>
      </c>
      <c r="U21" s="5"/>
    </row>
    <row r="22" spans="2:21" s="3" customFormat="1" ht="27" customHeight="1">
      <c r="B22" s="11">
        <v>18</v>
      </c>
      <c r="C22" s="8"/>
      <c r="D22" s="136"/>
      <c r="E22" s="32" t="s">
        <v>384</v>
      </c>
      <c r="F22" s="40">
        <v>0.3</v>
      </c>
      <c r="G22" s="40">
        <v>3</v>
      </c>
      <c r="H22" s="193">
        <v>9</v>
      </c>
      <c r="I22" s="32" t="s">
        <v>281</v>
      </c>
      <c r="J22" s="71">
        <v>6.36</v>
      </c>
      <c r="K22" s="71">
        <v>0</v>
      </c>
      <c r="L22" s="71">
        <v>0</v>
      </c>
      <c r="M22" s="71">
        <v>0</v>
      </c>
      <c r="N22" s="71">
        <v>0</v>
      </c>
      <c r="O22" s="71"/>
      <c r="P22" s="197" t="s">
        <v>736</v>
      </c>
      <c r="Q22" s="203" t="s">
        <v>734</v>
      </c>
      <c r="R22" s="206" t="s">
        <v>375</v>
      </c>
      <c r="U22" s="5"/>
    </row>
    <row r="23" spans="2:21" s="3" customFormat="1" ht="27" customHeight="1">
      <c r="B23" s="11">
        <v>19</v>
      </c>
      <c r="C23" s="8"/>
      <c r="D23" s="136"/>
      <c r="E23" s="12" t="s">
        <v>381</v>
      </c>
      <c r="F23" s="41">
        <v>0.3</v>
      </c>
      <c r="G23" s="41">
        <v>7</v>
      </c>
      <c r="H23" s="192">
        <v>2</v>
      </c>
      <c r="I23" s="12" t="s">
        <v>281</v>
      </c>
      <c r="J23" s="71">
        <v>0.99</v>
      </c>
      <c r="K23" s="71">
        <v>0</v>
      </c>
      <c r="L23" s="71">
        <v>0</v>
      </c>
      <c r="M23" s="71">
        <v>0</v>
      </c>
      <c r="N23" s="71">
        <v>0</v>
      </c>
      <c r="O23" s="71"/>
      <c r="P23" s="196" t="s">
        <v>457</v>
      </c>
      <c r="Q23" s="204"/>
      <c r="R23" s="52" t="s">
        <v>509</v>
      </c>
      <c r="U23" s="5"/>
    </row>
    <row r="24" spans="2:21" s="3" customFormat="1" ht="27" customHeight="1">
      <c r="B24" s="11">
        <v>20</v>
      </c>
      <c r="C24" s="8"/>
      <c r="D24" s="32"/>
      <c r="E24" s="12" t="s">
        <v>382</v>
      </c>
      <c r="F24" s="41">
        <v>0.3</v>
      </c>
      <c r="G24" s="41">
        <v>7</v>
      </c>
      <c r="H24" s="192">
        <v>22</v>
      </c>
      <c r="I24" s="12" t="s">
        <v>281</v>
      </c>
      <c r="J24" s="71">
        <v>10.89</v>
      </c>
      <c r="K24" s="71">
        <v>0</v>
      </c>
      <c r="L24" s="71">
        <v>0</v>
      </c>
      <c r="M24" s="71">
        <v>0</v>
      </c>
      <c r="N24" s="71">
        <v>0</v>
      </c>
      <c r="O24" s="71"/>
      <c r="P24" s="196" t="s">
        <v>276</v>
      </c>
      <c r="Q24" s="205"/>
      <c r="R24" s="52" t="s">
        <v>509</v>
      </c>
      <c r="U24" s="5"/>
    </row>
    <row r="25" spans="2:21" s="3" customFormat="1" ht="27" customHeight="1">
      <c r="B25" s="11">
        <v>21</v>
      </c>
      <c r="C25" s="8"/>
      <c r="D25" s="21" t="s">
        <v>759</v>
      </c>
      <c r="E25" s="12"/>
      <c r="F25" s="41">
        <v>0.3</v>
      </c>
      <c r="G25" s="41">
        <v>5</v>
      </c>
      <c r="H25" s="192">
        <v>4</v>
      </c>
      <c r="I25" s="12" t="s">
        <v>281</v>
      </c>
      <c r="J25" s="71">
        <v>1.41</v>
      </c>
      <c r="K25" s="71">
        <v>0</v>
      </c>
      <c r="L25" s="71">
        <v>0</v>
      </c>
      <c r="M25" s="71">
        <v>0</v>
      </c>
      <c r="N25" s="71">
        <v>0</v>
      </c>
      <c r="O25" s="71"/>
      <c r="P25" s="196" t="s">
        <v>700</v>
      </c>
      <c r="Q25" s="196" t="s">
        <v>145</v>
      </c>
      <c r="R25" s="52" t="s">
        <v>393</v>
      </c>
      <c r="U25" s="5"/>
    </row>
    <row r="26" spans="2:21" s="3" customFormat="1" ht="27" customHeight="1">
      <c r="B26" s="11">
        <v>22</v>
      </c>
      <c r="C26" s="8"/>
      <c r="D26" s="21" t="s">
        <v>760</v>
      </c>
      <c r="E26" s="12"/>
      <c r="F26" s="41">
        <v>0.3</v>
      </c>
      <c r="G26" s="41">
        <v>5</v>
      </c>
      <c r="H26" s="192">
        <v>6</v>
      </c>
      <c r="I26" s="12" t="s">
        <v>281</v>
      </c>
      <c r="J26" s="71">
        <v>2.12</v>
      </c>
      <c r="K26" s="71">
        <v>0</v>
      </c>
      <c r="L26" s="71">
        <v>0</v>
      </c>
      <c r="M26" s="71">
        <v>0</v>
      </c>
      <c r="N26" s="71">
        <v>0</v>
      </c>
      <c r="O26" s="71"/>
      <c r="P26" s="196" t="s">
        <v>386</v>
      </c>
      <c r="Q26" s="52"/>
      <c r="R26" s="52"/>
      <c r="U26" s="5"/>
    </row>
    <row r="27" spans="2:21" s="3" customFormat="1" ht="27" customHeight="1">
      <c r="B27" s="11">
        <v>23</v>
      </c>
      <c r="C27" s="10"/>
      <c r="D27" s="21" t="s">
        <v>761</v>
      </c>
      <c r="E27" s="12"/>
      <c r="F27" s="41">
        <v>0.3</v>
      </c>
      <c r="G27" s="41">
        <v>5</v>
      </c>
      <c r="H27" s="192">
        <v>3</v>
      </c>
      <c r="I27" s="12" t="s">
        <v>281</v>
      </c>
      <c r="J27" s="71">
        <v>1.06</v>
      </c>
      <c r="K27" s="71">
        <v>0</v>
      </c>
      <c r="L27" s="71">
        <v>0</v>
      </c>
      <c r="M27" s="71">
        <v>0</v>
      </c>
      <c r="N27" s="71">
        <v>0</v>
      </c>
      <c r="O27" s="71"/>
      <c r="P27" s="196" t="s">
        <v>711</v>
      </c>
      <c r="Q27" s="52"/>
      <c r="R27" s="52"/>
      <c r="U27" s="5"/>
    </row>
    <row r="28" spans="2:21" s="3" customFormat="1" ht="27" customHeight="1">
      <c r="B28" s="11">
        <v>24</v>
      </c>
      <c r="C28" s="10" t="s">
        <v>36</v>
      </c>
      <c r="D28" s="21"/>
      <c r="E28" s="12"/>
      <c r="F28" s="12"/>
      <c r="G28" s="12"/>
      <c r="H28" s="192">
        <v>90</v>
      </c>
      <c r="I28" s="97" t="s">
        <v>226</v>
      </c>
      <c r="J28" s="71">
        <v>38.380000000000003</v>
      </c>
      <c r="K28" s="71" t="e">
        <v>#REF!</v>
      </c>
      <c r="L28" s="71" t="e">
        <v>#REF!</v>
      </c>
      <c r="M28" s="71" t="e">
        <v>#REF!</v>
      </c>
      <c r="N28" s="71" t="e">
        <v>#REF!</v>
      </c>
      <c r="O28" s="71"/>
      <c r="P28" s="52"/>
      <c r="Q28" s="52"/>
      <c r="R28" s="52"/>
      <c r="U28" s="5"/>
    </row>
    <row r="29" spans="2:21" s="3" customFormat="1" ht="27" customHeight="1">
      <c r="B29" s="11">
        <v>25</v>
      </c>
      <c r="C29" s="33" t="s">
        <v>390</v>
      </c>
      <c r="D29" s="33" t="s">
        <v>627</v>
      </c>
      <c r="E29" s="12"/>
      <c r="F29" s="41">
        <v>0.3</v>
      </c>
      <c r="G29" s="41">
        <v>3.7</v>
      </c>
      <c r="H29" s="192">
        <v>5</v>
      </c>
      <c r="I29" s="12" t="s">
        <v>281</v>
      </c>
      <c r="J29" s="71">
        <v>1.31</v>
      </c>
      <c r="K29" s="71">
        <v>0</v>
      </c>
      <c r="L29" s="71">
        <v>0</v>
      </c>
      <c r="M29" s="71">
        <v>0</v>
      </c>
      <c r="N29" s="71">
        <v>0</v>
      </c>
      <c r="O29" s="71">
        <v>1.31</v>
      </c>
      <c r="P29" s="26"/>
      <c r="Q29" s="26" t="s">
        <v>730</v>
      </c>
      <c r="R29" s="52" t="s">
        <v>375</v>
      </c>
      <c r="U29" s="5"/>
    </row>
    <row r="30" spans="2:21" s="3" customFormat="1" ht="27" customHeight="1">
      <c r="B30" s="11">
        <v>26</v>
      </c>
      <c r="C30" s="136"/>
      <c r="D30" s="136"/>
      <c r="E30" s="12"/>
      <c r="F30" s="41">
        <v>0.3</v>
      </c>
      <c r="G30" s="41">
        <v>3.9</v>
      </c>
      <c r="H30" s="192">
        <v>1</v>
      </c>
      <c r="I30" s="12" t="s">
        <v>281</v>
      </c>
      <c r="J30" s="71">
        <v>0.28000000000000003</v>
      </c>
      <c r="K30" s="71">
        <v>0</v>
      </c>
      <c r="L30" s="71">
        <v>0</v>
      </c>
      <c r="M30" s="71">
        <v>0</v>
      </c>
      <c r="N30" s="71">
        <v>0</v>
      </c>
      <c r="O30" s="71">
        <v>0.28000000000000003</v>
      </c>
      <c r="P30" s="198"/>
      <c r="Q30" s="198"/>
      <c r="R30" s="52" t="s">
        <v>375</v>
      </c>
      <c r="U30" s="5"/>
    </row>
    <row r="31" spans="2:21" s="3" customFormat="1" ht="27" customHeight="1">
      <c r="B31" s="11">
        <v>27</v>
      </c>
      <c r="C31" s="32"/>
      <c r="D31" s="32"/>
      <c r="E31" s="12"/>
      <c r="F31" s="41">
        <v>0.3</v>
      </c>
      <c r="G31" s="41">
        <v>2</v>
      </c>
      <c r="H31" s="192">
        <v>7</v>
      </c>
      <c r="I31" s="12" t="s">
        <v>281</v>
      </c>
      <c r="J31" s="71">
        <v>0.99</v>
      </c>
      <c r="K31" s="71">
        <v>0</v>
      </c>
      <c r="L31" s="71">
        <v>0</v>
      </c>
      <c r="M31" s="71">
        <v>0</v>
      </c>
      <c r="N31" s="71">
        <v>0</v>
      </c>
      <c r="O31" s="71">
        <v>0.99</v>
      </c>
      <c r="P31" s="199"/>
      <c r="Q31" s="199"/>
      <c r="R31" s="52" t="s">
        <v>375</v>
      </c>
      <c r="U31" s="5"/>
    </row>
    <row r="32" spans="2:21" s="3" customFormat="1" ht="27" customHeight="1">
      <c r="B32" s="11">
        <v>28</v>
      </c>
      <c r="C32" s="10" t="s">
        <v>36</v>
      </c>
      <c r="D32" s="21"/>
      <c r="E32" s="12"/>
      <c r="F32" s="12"/>
      <c r="G32" s="12"/>
      <c r="H32" s="192">
        <v>13</v>
      </c>
      <c r="I32" s="97" t="s">
        <v>226</v>
      </c>
      <c r="J32" s="71">
        <v>2.58</v>
      </c>
      <c r="K32" s="71">
        <v>0</v>
      </c>
      <c r="L32" s="71">
        <v>0</v>
      </c>
      <c r="M32" s="71">
        <v>0</v>
      </c>
      <c r="N32" s="71">
        <v>0</v>
      </c>
      <c r="O32" s="71">
        <v>2.58</v>
      </c>
      <c r="P32" s="52"/>
      <c r="Q32" s="52"/>
      <c r="R32" s="52"/>
      <c r="U32" s="5"/>
    </row>
    <row r="33" spans="2:21" ht="27" customHeight="1">
      <c r="B33" s="11">
        <v>29</v>
      </c>
      <c r="C33" s="15" t="s">
        <v>561</v>
      </c>
      <c r="D33" s="21" t="s">
        <v>292</v>
      </c>
      <c r="E33" s="12"/>
      <c r="F33" s="41">
        <v>0.5</v>
      </c>
      <c r="G33" s="12">
        <v>2.95</v>
      </c>
      <c r="H33" s="63">
        <v>60</v>
      </c>
      <c r="I33" s="12" t="s">
        <v>281</v>
      </c>
      <c r="J33" s="71">
        <v>34.75</v>
      </c>
      <c r="K33" s="71">
        <v>0</v>
      </c>
      <c r="L33" s="71">
        <v>0</v>
      </c>
      <c r="M33" s="71">
        <v>0</v>
      </c>
      <c r="N33" s="71">
        <v>0</v>
      </c>
      <c r="O33" s="71">
        <v>34.75</v>
      </c>
      <c r="P33" s="200" t="s">
        <v>800</v>
      </c>
      <c r="Q33" s="52"/>
      <c r="R33" s="12"/>
    </row>
    <row r="34" spans="2:21" s="3" customFormat="1" ht="27" customHeight="1">
      <c r="B34" s="11">
        <v>30</v>
      </c>
      <c r="C34" s="10" t="s">
        <v>36</v>
      </c>
      <c r="D34" s="21"/>
      <c r="E34" s="12"/>
      <c r="F34" s="12"/>
      <c r="G34" s="52">
        <v>34.75</v>
      </c>
      <c r="H34" s="192" t="s">
        <v>654</v>
      </c>
      <c r="I34" s="97" t="s">
        <v>226</v>
      </c>
      <c r="J34" s="71">
        <v>38.6</v>
      </c>
      <c r="K34" s="71">
        <v>0</v>
      </c>
      <c r="L34" s="71">
        <v>0</v>
      </c>
      <c r="M34" s="71">
        <v>0</v>
      </c>
      <c r="N34" s="71">
        <v>0</v>
      </c>
      <c r="O34" s="71">
        <v>38.6</v>
      </c>
      <c r="P34" s="52"/>
      <c r="Q34" s="52"/>
      <c r="R34" s="52"/>
      <c r="U34" s="5"/>
    </row>
    <row r="35" spans="2:21" ht="27" customHeight="1">
      <c r="B35" s="11">
        <v>33</v>
      </c>
      <c r="C35" s="15" t="s">
        <v>210</v>
      </c>
      <c r="D35" s="21" t="s">
        <v>194</v>
      </c>
      <c r="E35" s="12"/>
      <c r="F35" s="41">
        <v>1</v>
      </c>
      <c r="G35" s="41">
        <v>3.1</v>
      </c>
      <c r="H35" s="63">
        <v>93</v>
      </c>
      <c r="I35" s="194" t="s">
        <v>281</v>
      </c>
      <c r="J35" s="195">
        <v>226.32</v>
      </c>
      <c r="K35" s="195">
        <v>0</v>
      </c>
      <c r="L35" s="195">
        <v>0</v>
      </c>
      <c r="M35" s="195">
        <v>0</v>
      </c>
      <c r="N35" s="195">
        <v>0</v>
      </c>
      <c r="O35" s="195">
        <v>226.32</v>
      </c>
      <c r="P35" s="200" t="s">
        <v>54</v>
      </c>
      <c r="Q35" s="201"/>
      <c r="R35" s="12"/>
    </row>
    <row r="36" spans="2:21" s="3" customFormat="1" ht="27" customHeight="1">
      <c r="B36" s="11">
        <v>34</v>
      </c>
      <c r="C36" s="10" t="s">
        <v>36</v>
      </c>
      <c r="D36" s="21"/>
      <c r="E36" s="12"/>
      <c r="F36" s="12"/>
      <c r="G36" s="52">
        <v>226.45</v>
      </c>
      <c r="H36" s="192" t="s">
        <v>505</v>
      </c>
      <c r="I36" s="97" t="s">
        <v>226</v>
      </c>
      <c r="J36" s="71">
        <v>226.32</v>
      </c>
      <c r="K36" s="71">
        <v>0</v>
      </c>
      <c r="L36" s="71">
        <v>0</v>
      </c>
      <c r="M36" s="71">
        <v>0</v>
      </c>
      <c r="N36" s="71">
        <v>0</v>
      </c>
      <c r="O36" s="71">
        <v>226.32</v>
      </c>
      <c r="P36" s="52"/>
      <c r="Q36" s="52"/>
      <c r="R36" s="52"/>
      <c r="U36" s="5"/>
    </row>
    <row r="37" spans="2:21" ht="27" customHeight="1">
      <c r="B37" s="10"/>
      <c r="C37" s="15"/>
      <c r="D37" s="21"/>
      <c r="E37" s="12"/>
      <c r="F37" s="41"/>
      <c r="G37" s="41"/>
      <c r="H37" s="63"/>
      <c r="I37" s="12"/>
      <c r="J37" s="71"/>
      <c r="K37" s="71"/>
      <c r="L37" s="71"/>
      <c r="M37" s="71"/>
      <c r="N37" s="71"/>
      <c r="O37" s="71"/>
      <c r="P37" s="196"/>
      <c r="Q37" s="12"/>
      <c r="R37" s="12"/>
    </row>
    <row r="38" spans="2:21" ht="27" customHeight="1">
      <c r="B38" s="11"/>
      <c r="C38" s="15"/>
      <c r="D38" s="21"/>
      <c r="E38" s="12"/>
      <c r="F38" s="12"/>
      <c r="G38" s="41"/>
      <c r="H38" s="63"/>
      <c r="I38" s="12"/>
      <c r="J38" s="71"/>
      <c r="K38" s="71"/>
      <c r="L38" s="71"/>
      <c r="M38" s="71"/>
      <c r="N38" s="71"/>
      <c r="O38" s="71"/>
      <c r="P38" s="196"/>
      <c r="Q38" s="12"/>
      <c r="R38" s="12"/>
    </row>
    <row r="39" spans="2:21" ht="27" customHeight="1">
      <c r="B39" s="10"/>
      <c r="C39" s="15"/>
      <c r="D39" s="21"/>
      <c r="E39" s="12"/>
      <c r="F39" s="41"/>
      <c r="G39" s="41"/>
      <c r="H39" s="63"/>
      <c r="I39" s="12"/>
      <c r="J39" s="71"/>
      <c r="K39" s="71"/>
      <c r="L39" s="71"/>
      <c r="M39" s="71"/>
      <c r="N39" s="71"/>
      <c r="O39" s="71"/>
      <c r="P39" s="196"/>
      <c r="Q39" s="12"/>
      <c r="R39" s="12"/>
    </row>
    <row r="40" spans="2:21" s="3" customFormat="1" ht="27" customHeight="1">
      <c r="B40" s="11"/>
      <c r="C40" s="15"/>
      <c r="D40" s="21"/>
      <c r="E40" s="12"/>
      <c r="F40" s="41"/>
      <c r="G40" s="41"/>
      <c r="H40" s="192"/>
      <c r="I40" s="12"/>
      <c r="J40" s="71"/>
      <c r="K40" s="71"/>
      <c r="L40" s="71"/>
      <c r="M40" s="71"/>
      <c r="N40" s="71"/>
      <c r="O40" s="71"/>
      <c r="P40" s="196"/>
      <c r="Q40" s="12"/>
      <c r="R40" s="12"/>
      <c r="U40" s="5"/>
    </row>
    <row r="41" spans="2:21" s="3" customFormat="1" ht="27" customHeight="1">
      <c r="B41" s="10"/>
      <c r="C41" s="15"/>
      <c r="D41" s="21"/>
      <c r="E41" s="12"/>
      <c r="F41" s="41"/>
      <c r="G41" s="41"/>
      <c r="H41" s="192"/>
      <c r="I41" s="12"/>
      <c r="J41" s="71"/>
      <c r="K41" s="71"/>
      <c r="L41" s="71"/>
      <c r="M41" s="71"/>
      <c r="N41" s="71"/>
      <c r="O41" s="71"/>
      <c r="P41" s="196"/>
      <c r="Q41" s="12"/>
      <c r="R41" s="12"/>
      <c r="U41" s="5"/>
    </row>
    <row r="42" spans="2:21" s="3" customFormat="1" ht="27" customHeight="1">
      <c r="B42" s="11"/>
      <c r="C42" s="15"/>
      <c r="D42" s="21"/>
      <c r="E42" s="12"/>
      <c r="F42" s="41"/>
      <c r="G42" s="41"/>
      <c r="H42" s="192"/>
      <c r="I42" s="12"/>
      <c r="J42" s="71"/>
      <c r="K42" s="71"/>
      <c r="L42" s="71"/>
      <c r="M42" s="71"/>
      <c r="N42" s="71"/>
      <c r="O42" s="71"/>
      <c r="P42" s="196"/>
      <c r="Q42" s="12"/>
      <c r="R42" s="12"/>
      <c r="U42" s="5"/>
    </row>
    <row r="43" spans="2:21" s="3" customFormat="1" ht="27" customHeight="1">
      <c r="B43" s="10"/>
      <c r="C43" s="15"/>
      <c r="D43" s="21"/>
      <c r="E43" s="12"/>
      <c r="F43" s="41"/>
      <c r="G43" s="41"/>
      <c r="H43" s="192"/>
      <c r="I43" s="12"/>
      <c r="J43" s="71"/>
      <c r="K43" s="71"/>
      <c r="L43" s="71"/>
      <c r="M43" s="71"/>
      <c r="N43" s="71"/>
      <c r="O43" s="71"/>
      <c r="P43" s="196"/>
      <c r="Q43" s="12"/>
      <c r="R43" s="12"/>
      <c r="U43" s="5"/>
    </row>
    <row r="44" spans="2:21" s="3" customFormat="1" ht="27" customHeight="1">
      <c r="B44" s="11"/>
      <c r="C44" s="15"/>
      <c r="D44" s="21"/>
      <c r="E44" s="12"/>
      <c r="F44" s="41"/>
      <c r="G44" s="41"/>
      <c r="H44" s="192"/>
      <c r="I44" s="12"/>
      <c r="J44" s="71"/>
      <c r="K44" s="71"/>
      <c r="L44" s="71"/>
      <c r="M44" s="71"/>
      <c r="N44" s="71"/>
      <c r="O44" s="71"/>
      <c r="P44" s="196"/>
      <c r="Q44" s="12"/>
      <c r="R44" s="12"/>
      <c r="U44" s="5"/>
    </row>
    <row r="45" spans="2:21" s="3" customFormat="1" ht="27" customHeight="1">
      <c r="B45" s="10"/>
      <c r="C45" s="15"/>
      <c r="D45" s="21"/>
      <c r="E45" s="12"/>
      <c r="F45" s="12"/>
      <c r="G45" s="12"/>
      <c r="H45" s="12"/>
      <c r="I45" s="97"/>
      <c r="J45" s="71"/>
      <c r="K45" s="71"/>
      <c r="L45" s="71"/>
      <c r="M45" s="71"/>
      <c r="N45" s="71"/>
      <c r="O45" s="71"/>
      <c r="P45" s="201"/>
      <c r="Q45" s="12"/>
      <c r="R45" s="12"/>
      <c r="U45" s="5"/>
    </row>
    <row r="46" spans="2:21" ht="12" customHeight="1">
      <c r="D46" s="29"/>
      <c r="E46" s="29"/>
      <c r="F46" s="29"/>
      <c r="G46" s="29"/>
      <c r="H46" s="29"/>
      <c r="I46" s="124"/>
      <c r="J46" s="29"/>
      <c r="K46" s="29"/>
      <c r="L46" s="29"/>
      <c r="M46" s="29"/>
      <c r="N46" s="29"/>
      <c r="O46" s="29"/>
      <c r="P46" s="124"/>
      <c r="Q46" s="124"/>
      <c r="R46" s="124"/>
    </row>
    <row r="47" spans="2:21" ht="12" customHeight="1">
      <c r="D47" s="29"/>
      <c r="E47" s="29"/>
      <c r="F47" s="29"/>
      <c r="G47" s="29"/>
      <c r="H47" s="29"/>
      <c r="I47" s="124"/>
      <c r="J47" s="29"/>
      <c r="K47" s="29"/>
      <c r="L47" s="29"/>
      <c r="M47" s="29"/>
      <c r="N47" s="29"/>
      <c r="O47" s="29"/>
      <c r="P47" s="124"/>
      <c r="Q47" s="124"/>
      <c r="R47" s="124"/>
    </row>
    <row r="48" spans="2:21" ht="12" customHeight="1">
      <c r="D48" s="29"/>
      <c r="E48" s="29"/>
      <c r="F48" s="29"/>
      <c r="G48" s="29"/>
      <c r="H48" s="29"/>
      <c r="I48" s="124"/>
      <c r="J48" s="29"/>
      <c r="K48" s="29"/>
      <c r="L48" s="29"/>
      <c r="M48" s="29"/>
      <c r="N48" s="29"/>
      <c r="O48" s="29"/>
      <c r="P48" s="124"/>
      <c r="Q48" s="124"/>
      <c r="R48" s="124"/>
    </row>
    <row r="49" spans="4:18" ht="12" customHeight="1">
      <c r="D49" s="29"/>
      <c r="E49" s="29"/>
      <c r="F49" s="29"/>
      <c r="G49" s="29"/>
      <c r="H49" s="29"/>
      <c r="I49" s="124"/>
      <c r="J49" s="29"/>
      <c r="K49" s="29"/>
      <c r="L49" s="29"/>
      <c r="M49" s="29"/>
      <c r="N49" s="29"/>
      <c r="O49" s="29"/>
      <c r="P49" s="124"/>
      <c r="Q49" s="124"/>
      <c r="R49" s="124"/>
    </row>
    <row r="50" spans="4:18" ht="12" customHeight="1">
      <c r="D50" s="29"/>
      <c r="E50" s="29"/>
      <c r="F50" s="29"/>
      <c r="G50" s="29"/>
      <c r="H50" s="29"/>
      <c r="I50" s="124"/>
      <c r="J50" s="29"/>
      <c r="K50" s="29"/>
      <c r="L50" s="29"/>
      <c r="M50" s="29"/>
      <c r="N50" s="29"/>
      <c r="O50" s="29"/>
      <c r="P50" s="124"/>
      <c r="Q50" s="124"/>
      <c r="R50" s="124"/>
    </row>
    <row r="51" spans="4:18" ht="12" customHeight="1">
      <c r="D51" s="29"/>
      <c r="E51" s="29"/>
      <c r="F51" s="29"/>
      <c r="G51" s="29"/>
      <c r="H51" s="29"/>
      <c r="I51" s="124"/>
      <c r="J51" s="29"/>
      <c r="K51" s="29"/>
      <c r="L51" s="29"/>
      <c r="M51" s="29"/>
      <c r="N51" s="29"/>
      <c r="O51" s="29"/>
      <c r="P51" s="124"/>
      <c r="Q51" s="124"/>
      <c r="R51" s="124"/>
    </row>
    <row r="52" spans="4:18" ht="12" customHeight="1">
      <c r="D52" s="29"/>
      <c r="E52" s="29"/>
      <c r="F52" s="29"/>
      <c r="G52" s="29"/>
      <c r="H52" s="29"/>
      <c r="I52" s="124"/>
      <c r="J52" s="29"/>
      <c r="K52" s="29"/>
      <c r="L52" s="29"/>
      <c r="M52" s="29"/>
      <c r="N52" s="29"/>
      <c r="O52" s="29"/>
      <c r="P52" s="124"/>
      <c r="Q52" s="124"/>
      <c r="R52" s="124"/>
    </row>
    <row r="53" spans="4:18" ht="12" customHeight="1">
      <c r="D53" s="29"/>
      <c r="E53" s="29"/>
      <c r="F53" s="29"/>
      <c r="G53" s="29"/>
      <c r="H53" s="29"/>
      <c r="I53" s="124"/>
      <c r="J53" s="29"/>
      <c r="K53" s="29"/>
      <c r="L53" s="29"/>
      <c r="M53" s="29"/>
      <c r="N53" s="29"/>
      <c r="O53" s="29"/>
      <c r="P53" s="124"/>
      <c r="Q53" s="124"/>
      <c r="R53" s="124"/>
    </row>
    <row r="54" spans="4:18" ht="12" customHeight="1">
      <c r="D54" s="29"/>
      <c r="E54" s="29"/>
      <c r="F54" s="29"/>
      <c r="G54" s="29"/>
      <c r="H54" s="29"/>
      <c r="I54" s="124"/>
      <c r="J54" s="29"/>
      <c r="K54" s="29"/>
      <c r="L54" s="29"/>
      <c r="M54" s="29"/>
      <c r="N54" s="29"/>
      <c r="O54" s="29"/>
      <c r="P54" s="124"/>
      <c r="Q54" s="124"/>
      <c r="R54" s="124"/>
    </row>
    <row r="55" spans="4:18" ht="12" customHeight="1">
      <c r="D55" s="29"/>
      <c r="E55" s="29"/>
      <c r="F55" s="29"/>
      <c r="G55" s="29"/>
      <c r="H55" s="29"/>
      <c r="I55" s="124"/>
      <c r="J55" s="29"/>
      <c r="K55" s="29"/>
      <c r="L55" s="29"/>
      <c r="M55" s="29"/>
      <c r="N55" s="29"/>
      <c r="O55" s="29"/>
      <c r="P55" s="124"/>
      <c r="Q55" s="124"/>
      <c r="R55" s="124"/>
    </row>
    <row r="56" spans="4:18" ht="12" customHeight="1">
      <c r="D56" s="29"/>
      <c r="E56" s="29"/>
      <c r="F56" s="29"/>
      <c r="G56" s="29"/>
      <c r="H56" s="29"/>
      <c r="I56" s="124"/>
      <c r="J56" s="29"/>
      <c r="K56" s="29"/>
      <c r="L56" s="29"/>
      <c r="M56" s="29"/>
      <c r="N56" s="29"/>
      <c r="O56" s="29"/>
      <c r="P56" s="124"/>
      <c r="Q56" s="124"/>
      <c r="R56" s="124"/>
    </row>
    <row r="57" spans="4:18" ht="12" customHeight="1">
      <c r="D57" s="29"/>
      <c r="E57" s="29"/>
      <c r="F57" s="29"/>
      <c r="G57" s="29"/>
      <c r="H57" s="29"/>
      <c r="I57" s="124"/>
      <c r="J57" s="29"/>
      <c r="K57" s="29"/>
      <c r="L57" s="29"/>
      <c r="M57" s="29"/>
      <c r="N57" s="29"/>
      <c r="O57" s="29"/>
      <c r="P57" s="124"/>
      <c r="Q57" s="124"/>
      <c r="R57" s="124"/>
    </row>
    <row r="58" spans="4:18" ht="12" customHeight="1">
      <c r="D58" s="29"/>
      <c r="E58" s="29"/>
      <c r="F58" s="29"/>
      <c r="G58" s="29"/>
      <c r="H58" s="29"/>
      <c r="I58" s="124"/>
      <c r="P58" s="124"/>
      <c r="Q58" s="124"/>
      <c r="R58" s="124"/>
    </row>
    <row r="59" spans="4:18" ht="12" customHeight="1">
      <c r="D59" s="29"/>
      <c r="E59" s="29"/>
      <c r="F59" s="29"/>
      <c r="G59" s="29"/>
      <c r="H59" s="29"/>
      <c r="I59" s="124"/>
      <c r="P59" s="124"/>
      <c r="Q59" s="124"/>
      <c r="R59" s="124"/>
    </row>
    <row r="60" spans="4:18" ht="12" customHeight="1">
      <c r="D60" s="29"/>
      <c r="E60" s="29"/>
      <c r="F60" s="29"/>
      <c r="G60" s="29"/>
      <c r="H60" s="29"/>
      <c r="I60" s="124"/>
      <c r="P60" s="124"/>
      <c r="Q60" s="124"/>
      <c r="R60" s="124"/>
    </row>
    <row r="61" spans="4:18" ht="12" customHeight="1">
      <c r="D61" s="29"/>
      <c r="E61" s="29"/>
      <c r="F61" s="29"/>
      <c r="G61" s="29"/>
      <c r="H61" s="29"/>
      <c r="I61" s="124"/>
    </row>
    <row r="62" spans="4:18" ht="12" customHeight="1">
      <c r="D62" s="29"/>
      <c r="E62" s="29"/>
      <c r="F62" s="29"/>
      <c r="G62" s="29"/>
      <c r="H62" s="29"/>
      <c r="I62" s="124"/>
    </row>
    <row r="63" spans="4:18" ht="12" customHeight="1">
      <c r="D63" s="29"/>
      <c r="E63" s="29"/>
      <c r="F63" s="29"/>
      <c r="G63" s="29"/>
      <c r="H63" s="29"/>
      <c r="I63" s="124"/>
    </row>
    <row r="64" spans="4:18" ht="12" customHeight="1">
      <c r="D64" s="29"/>
      <c r="E64" s="29"/>
      <c r="F64" s="29"/>
      <c r="G64" s="29"/>
      <c r="H64" s="29"/>
      <c r="I64" s="124"/>
    </row>
    <row r="65" ht="12" customHeight="1"/>
    <row r="66" ht="12" customHeight="1"/>
    <row r="67" ht="12" customHeight="1"/>
  </sheetData>
  <mergeCells count="23">
    <mergeCell ref="K3:L3"/>
    <mergeCell ref="M3:N3"/>
    <mergeCell ref="B2:B4"/>
    <mergeCell ref="C2:C4"/>
    <mergeCell ref="D2:D4"/>
    <mergeCell ref="E2:E4"/>
    <mergeCell ref="F2:H3"/>
    <mergeCell ref="I2:I4"/>
    <mergeCell ref="J2:J4"/>
    <mergeCell ref="P2:Q4"/>
    <mergeCell ref="R2:R4"/>
    <mergeCell ref="O3:O4"/>
    <mergeCell ref="C5:C9"/>
    <mergeCell ref="D5:D9"/>
    <mergeCell ref="C11:C15"/>
    <mergeCell ref="D11:D15"/>
    <mergeCell ref="Q22:Q24"/>
    <mergeCell ref="C29:C31"/>
    <mergeCell ref="D29:D31"/>
    <mergeCell ref="P29:P31"/>
    <mergeCell ref="Q29:Q31"/>
    <mergeCell ref="C17:C27"/>
    <mergeCell ref="D17:D24"/>
  </mergeCells>
  <phoneticPr fontId="42"/>
  <printOptions horizontalCentered="1"/>
  <pageMargins left="0.70866141732283472" right="0.51181102362204722" top="0.74803149606299213" bottom="0.74803149606299213" header="0.31496062992125984" footer="0.31496062992125984"/>
  <pageSetup paperSize="8" scale="63" fitToWidth="1" fitToHeight="3" orientation="landscape" usePrinterDefaults="1" copies="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M140"/>
  <sheetViews>
    <sheetView view="pageBreakPreview" topLeftCell="A94" zoomScaleSheetLayoutView="100" workbookViewId="0">
      <selection activeCell="H88" sqref="H88:I98"/>
    </sheetView>
  </sheetViews>
  <sheetFormatPr defaultColWidth="9" defaultRowHeight="12"/>
  <cols>
    <col min="1" max="1" width="1.875" style="3" customWidth="1"/>
    <col min="2" max="2" width="31.25" style="3" customWidth="1"/>
    <col min="3" max="8" width="11.25" style="3" customWidth="1"/>
    <col min="9" max="9" width="7.5" style="3" customWidth="1"/>
    <col min="10" max="10" width="18.75" style="3" customWidth="1"/>
    <col min="11" max="11" width="1.875" style="3" customWidth="1"/>
    <col min="12" max="16384" width="9" style="3"/>
  </cols>
  <sheetData>
    <row r="1" spans="2:11" ht="30" customHeight="1">
      <c r="B1" s="207" t="s">
        <v>585</v>
      </c>
      <c r="C1" s="226"/>
    </row>
    <row r="2" spans="2:11" ht="17.25" customHeight="1">
      <c r="B2" s="11" t="s">
        <v>510</v>
      </c>
      <c r="C2" s="45" t="s">
        <v>511</v>
      </c>
      <c r="D2" s="56"/>
      <c r="E2" s="56"/>
      <c r="F2" s="56"/>
      <c r="G2" s="72"/>
      <c r="H2" s="11" t="s">
        <v>293</v>
      </c>
      <c r="I2" s="11" t="s">
        <v>166</v>
      </c>
      <c r="J2" s="11" t="s">
        <v>120</v>
      </c>
      <c r="K2" s="4"/>
    </row>
    <row r="3" spans="2:11" ht="13.5" customHeight="1">
      <c r="B3" s="208" t="s">
        <v>169</v>
      </c>
      <c r="C3" s="11" t="s">
        <v>479</v>
      </c>
      <c r="D3" s="11" t="s">
        <v>512</v>
      </c>
      <c r="E3" s="11" t="s">
        <v>513</v>
      </c>
      <c r="F3" s="11" t="s">
        <v>515</v>
      </c>
      <c r="G3" s="11" t="s">
        <v>315</v>
      </c>
      <c r="H3" s="11" t="s">
        <v>518</v>
      </c>
      <c r="I3" s="11"/>
      <c r="J3" s="11"/>
      <c r="K3" s="4"/>
    </row>
    <row r="4" spans="2:11" ht="13.5" customHeight="1">
      <c r="B4" s="208"/>
      <c r="C4" s="11"/>
      <c r="D4" s="11"/>
      <c r="E4" s="11"/>
      <c r="F4" s="11"/>
      <c r="G4" s="11"/>
      <c r="H4" s="259"/>
      <c r="I4" s="11"/>
      <c r="J4" s="11"/>
      <c r="K4" s="4"/>
    </row>
    <row r="5" spans="2:11" ht="13.5" customHeight="1">
      <c r="B5" s="209" t="s">
        <v>520</v>
      </c>
      <c r="C5" s="227"/>
      <c r="D5" s="227"/>
      <c r="E5" s="227"/>
      <c r="F5" s="227"/>
      <c r="G5" s="247"/>
      <c r="H5" s="260"/>
      <c r="I5" s="11"/>
      <c r="J5" s="11"/>
      <c r="K5" s="4"/>
    </row>
    <row r="6" spans="2:11" ht="13.5" customHeight="1">
      <c r="B6" s="210" t="s">
        <v>504</v>
      </c>
      <c r="C6" s="227" t="s">
        <v>258</v>
      </c>
      <c r="D6" s="227">
        <v>0.25</v>
      </c>
      <c r="E6" s="227">
        <v>0.55000000000000004</v>
      </c>
      <c r="F6" s="227">
        <f>ROUND((1.15+1.1)/2*(D6+E6)/2,2)</f>
        <v>0.45</v>
      </c>
      <c r="G6" s="228">
        <v>53.2</v>
      </c>
      <c r="H6" s="259">
        <f>ROUND(F6*G6,1)</f>
        <v>23.9</v>
      </c>
      <c r="I6" s="11" t="s">
        <v>42</v>
      </c>
      <c r="J6" s="11"/>
    </row>
    <row r="7" spans="2:11" ht="13.5" customHeight="1">
      <c r="B7" s="210" t="s">
        <v>405</v>
      </c>
      <c r="C7" s="227">
        <v>0.85</v>
      </c>
      <c r="D7" s="227">
        <v>0.25</v>
      </c>
      <c r="E7" s="227">
        <v>0.55000000000000004</v>
      </c>
      <c r="F7" s="227">
        <f>ROUND(C7*(D7+E7)/2,2)</f>
        <v>0.34</v>
      </c>
      <c r="G7" s="228">
        <v>15.1</v>
      </c>
      <c r="H7" s="259">
        <f>ROUND(F7*G7,1)</f>
        <v>5.0999999999999996</v>
      </c>
      <c r="I7" s="11" t="s">
        <v>42</v>
      </c>
      <c r="J7" s="11"/>
    </row>
    <row r="8" spans="2:11" ht="13.5" customHeight="1">
      <c r="B8" s="210" t="s">
        <v>523</v>
      </c>
      <c r="C8" s="227">
        <v>1.35</v>
      </c>
      <c r="D8" s="227">
        <v>0.25</v>
      </c>
      <c r="E8" s="227">
        <v>0.75</v>
      </c>
      <c r="F8" s="227">
        <f>ROUND(C8*(D8+E8)/2,2)</f>
        <v>0.68</v>
      </c>
      <c r="G8" s="228">
        <v>13</v>
      </c>
      <c r="H8" s="259">
        <f>ROUND(F8*G8,1)</f>
        <v>8.8000000000000007</v>
      </c>
      <c r="I8" s="11" t="s">
        <v>42</v>
      </c>
      <c r="J8" s="11"/>
    </row>
    <row r="9" spans="2:11" ht="13.5" customHeight="1">
      <c r="B9" s="209"/>
      <c r="C9" s="227"/>
      <c r="D9" s="227"/>
      <c r="E9" s="227"/>
      <c r="F9" s="227"/>
      <c r="G9" s="228"/>
      <c r="H9" s="261">
        <f>SUM(H6:H8)</f>
        <v>37.799999999999997</v>
      </c>
      <c r="I9" s="11" t="s">
        <v>42</v>
      </c>
      <c r="J9" s="272"/>
    </row>
    <row r="10" spans="2:11" ht="13.5" customHeight="1">
      <c r="B10" s="209"/>
      <c r="C10" s="227"/>
      <c r="D10" s="227"/>
      <c r="E10" s="227"/>
      <c r="F10" s="227"/>
      <c r="G10" s="228"/>
      <c r="H10" s="259"/>
      <c r="I10" s="11"/>
      <c r="J10" s="272"/>
    </row>
    <row r="11" spans="2:11" ht="13.5" customHeight="1">
      <c r="B11" s="209" t="s">
        <v>383</v>
      </c>
      <c r="C11" s="227"/>
      <c r="D11" s="227"/>
      <c r="E11" s="227"/>
      <c r="F11" s="227"/>
      <c r="G11" s="228"/>
      <c r="H11" s="259"/>
      <c r="I11" s="11"/>
      <c r="J11" s="11"/>
    </row>
    <row r="12" spans="2:11" ht="13.5" customHeight="1">
      <c r="B12" s="210" t="s">
        <v>504</v>
      </c>
      <c r="C12" s="227" t="s">
        <v>588</v>
      </c>
      <c r="D12" s="227">
        <v>0.4</v>
      </c>
      <c r="E12" s="227">
        <v>0.4</v>
      </c>
      <c r="F12" s="227">
        <f>ROUND((2.1+2)/2*(D12+E12)/2,2)</f>
        <v>0.82</v>
      </c>
      <c r="G12" s="228">
        <v>53.2</v>
      </c>
      <c r="H12" s="259">
        <f>ROUND(F12*G12,1)</f>
        <v>43.6</v>
      </c>
      <c r="I12" s="11" t="s">
        <v>42</v>
      </c>
      <c r="J12" s="11"/>
    </row>
    <row r="13" spans="2:11" ht="13.5" customHeight="1">
      <c r="B13" s="210" t="s">
        <v>405</v>
      </c>
      <c r="C13" s="227">
        <v>2</v>
      </c>
      <c r="D13" s="227">
        <v>0.4</v>
      </c>
      <c r="E13" s="227">
        <v>0.4</v>
      </c>
      <c r="F13" s="227">
        <f>ROUND(C13*(D13+E13)/2,2)</f>
        <v>0.8</v>
      </c>
      <c r="G13" s="228">
        <v>15.1</v>
      </c>
      <c r="H13" s="259">
        <f>ROUND(F13*G13,1)</f>
        <v>12.1</v>
      </c>
      <c r="I13" s="11" t="s">
        <v>42</v>
      </c>
      <c r="J13" s="11"/>
    </row>
    <row r="14" spans="2:11" ht="13.5" customHeight="1">
      <c r="B14" s="209"/>
      <c r="C14" s="227"/>
      <c r="D14" s="227"/>
      <c r="E14" s="227"/>
      <c r="F14" s="227"/>
      <c r="G14" s="228"/>
      <c r="H14" s="262">
        <f>SUM(H12:H13)</f>
        <v>55.7</v>
      </c>
      <c r="I14" s="11" t="s">
        <v>42</v>
      </c>
      <c r="J14" s="272"/>
    </row>
    <row r="15" spans="2:11" ht="13.5" customHeight="1">
      <c r="B15" s="210"/>
      <c r="C15" s="227"/>
      <c r="D15" s="227"/>
      <c r="E15" s="227"/>
      <c r="F15" s="227"/>
      <c r="G15" s="228"/>
      <c r="H15" s="259"/>
      <c r="I15" s="11"/>
      <c r="J15" s="11"/>
    </row>
    <row r="16" spans="2:11" ht="13.5" customHeight="1">
      <c r="B16" s="209" t="s">
        <v>525</v>
      </c>
      <c r="C16" s="227"/>
      <c r="D16" s="227"/>
      <c r="E16" s="227"/>
      <c r="F16" s="227"/>
      <c r="G16" s="228"/>
      <c r="H16" s="259"/>
      <c r="I16" s="11"/>
      <c r="J16" s="272"/>
    </row>
    <row r="17" spans="2:10" ht="13.5" customHeight="1">
      <c r="B17" s="210" t="s">
        <v>86</v>
      </c>
      <c r="C17" s="227">
        <v>3.4</v>
      </c>
      <c r="D17" s="227">
        <v>0.25</v>
      </c>
      <c r="E17" s="227">
        <v>0.75</v>
      </c>
      <c r="F17" s="227">
        <f>ROUND(C17*(D17+E17)/2,2)</f>
        <v>1.7</v>
      </c>
      <c r="G17" s="228">
        <v>6</v>
      </c>
      <c r="H17" s="259">
        <f>ROUND(F17*G17,1)</f>
        <v>10.199999999999999</v>
      </c>
      <c r="I17" s="11" t="s">
        <v>42</v>
      </c>
      <c r="J17" s="11"/>
    </row>
    <row r="18" spans="2:10" ht="13.5" customHeight="1">
      <c r="B18" s="210" t="s">
        <v>506</v>
      </c>
      <c r="C18" s="227" t="s">
        <v>590</v>
      </c>
      <c r="D18" s="227">
        <v>0.25</v>
      </c>
      <c r="E18" s="227">
        <v>0.75</v>
      </c>
      <c r="F18" s="227">
        <f>ROUND((3.4+2.1)/2*(D18+E18),2)</f>
        <v>2.75</v>
      </c>
      <c r="G18" s="228">
        <v>13.4</v>
      </c>
      <c r="H18" s="259">
        <f>ROUND(F18*G18,1)</f>
        <v>36.9</v>
      </c>
      <c r="I18" s="11" t="s">
        <v>42</v>
      </c>
      <c r="J18" s="11"/>
    </row>
    <row r="19" spans="2:10" ht="13.5" customHeight="1">
      <c r="B19" s="210" t="s">
        <v>79</v>
      </c>
      <c r="C19" s="227" t="s">
        <v>526</v>
      </c>
      <c r="D19" s="227">
        <v>0.25</v>
      </c>
      <c r="E19" s="227">
        <v>0.75</v>
      </c>
      <c r="F19" s="227">
        <f>ROUND((2.1+0.5)/2*(D19+E19)/2,2)</f>
        <v>0.65</v>
      </c>
      <c r="G19" s="228">
        <v>17</v>
      </c>
      <c r="H19" s="259">
        <f>ROUND(F19*G19,1)</f>
        <v>11.1</v>
      </c>
      <c r="I19" s="11" t="s">
        <v>42</v>
      </c>
      <c r="J19" s="295"/>
    </row>
    <row r="20" spans="2:10" ht="13.5" customHeight="1">
      <c r="B20" s="209"/>
      <c r="C20" s="227"/>
      <c r="D20" s="227"/>
      <c r="E20" s="227"/>
      <c r="F20" s="227"/>
      <c r="G20" s="228"/>
      <c r="H20" s="261">
        <f>SUM(H17:H19)</f>
        <v>58.2</v>
      </c>
      <c r="I20" s="11" t="s">
        <v>42</v>
      </c>
      <c r="J20" s="272"/>
    </row>
    <row r="21" spans="2:10" ht="13.5" customHeight="1">
      <c r="B21" s="209"/>
      <c r="C21" s="227"/>
      <c r="D21" s="227"/>
      <c r="E21" s="227"/>
      <c r="F21" s="227"/>
      <c r="G21" s="228"/>
      <c r="H21" s="259"/>
      <c r="I21" s="11"/>
      <c r="J21" s="272"/>
    </row>
    <row r="22" spans="2:10" ht="13.5" customHeight="1">
      <c r="B22" s="209" t="s">
        <v>527</v>
      </c>
      <c r="C22" s="227"/>
      <c r="D22" s="227"/>
      <c r="E22" s="227"/>
      <c r="F22" s="227"/>
      <c r="G22" s="247"/>
      <c r="H22" s="263"/>
      <c r="I22" s="11"/>
      <c r="J22" s="272"/>
    </row>
    <row r="23" spans="2:10" ht="13.5" customHeight="1">
      <c r="B23" s="210" t="s">
        <v>230</v>
      </c>
      <c r="C23" s="228" t="s">
        <v>595</v>
      </c>
      <c r="D23" s="227">
        <v>0.25</v>
      </c>
      <c r="E23" s="227">
        <v>0.75</v>
      </c>
      <c r="F23" s="227">
        <f>ROUND((0.8+1.7)/2*(D23+E23),2)</f>
        <v>1.25</v>
      </c>
      <c r="G23" s="228">
        <v>11</v>
      </c>
      <c r="H23" s="259">
        <f t="shared" ref="H23:H31" si="0">ROUND(F23*G23,1)</f>
        <v>13.8</v>
      </c>
      <c r="I23" s="11" t="s">
        <v>42</v>
      </c>
      <c r="J23" s="272"/>
    </row>
    <row r="24" spans="2:10" ht="13.5" customHeight="1">
      <c r="B24" s="210" t="s">
        <v>403</v>
      </c>
      <c r="C24" s="228" t="s">
        <v>437</v>
      </c>
      <c r="D24" s="227">
        <v>0.25</v>
      </c>
      <c r="E24" s="227">
        <v>0.75</v>
      </c>
      <c r="F24" s="227">
        <f>ROUND((1.7+1.95)/2*(D24+E24)/2,2)</f>
        <v>0.91</v>
      </c>
      <c r="G24" s="228">
        <v>16.100000000000001</v>
      </c>
      <c r="H24" s="259">
        <f t="shared" si="0"/>
        <v>14.7</v>
      </c>
      <c r="I24" s="11" t="s">
        <v>42</v>
      </c>
      <c r="J24" s="272"/>
    </row>
    <row r="25" spans="2:10" ht="13.5" customHeight="1">
      <c r="B25" s="210" t="s">
        <v>360</v>
      </c>
      <c r="C25" s="228" t="s">
        <v>597</v>
      </c>
      <c r="D25" s="227">
        <v>0.25</v>
      </c>
      <c r="E25" s="227">
        <v>0.75</v>
      </c>
      <c r="F25" s="227">
        <f>ROUND((1.95+2.1)/2*(D25+E25)/2,2)</f>
        <v>1.01</v>
      </c>
      <c r="G25" s="228">
        <v>23.7</v>
      </c>
      <c r="H25" s="259">
        <f t="shared" si="0"/>
        <v>23.9</v>
      </c>
      <c r="I25" s="11" t="s">
        <v>42</v>
      </c>
      <c r="J25" s="272"/>
    </row>
    <row r="26" spans="2:10" ht="13.5" customHeight="1">
      <c r="B26" s="210" t="s">
        <v>283</v>
      </c>
      <c r="C26" s="228" t="s">
        <v>462</v>
      </c>
      <c r="D26" s="227">
        <v>0.25</v>
      </c>
      <c r="E26" s="227">
        <v>0.75</v>
      </c>
      <c r="F26" s="227">
        <f>ROUND((1.35+2)/2*(D26+E26)/2,2)</f>
        <v>0.84</v>
      </c>
      <c r="G26" s="228">
        <v>1</v>
      </c>
      <c r="H26" s="259">
        <f t="shared" si="0"/>
        <v>0.8</v>
      </c>
      <c r="I26" s="11" t="s">
        <v>42</v>
      </c>
      <c r="J26" s="272"/>
    </row>
    <row r="27" spans="2:10" ht="13.5" customHeight="1">
      <c r="B27" s="210" t="s">
        <v>241</v>
      </c>
      <c r="C27" s="228" t="s">
        <v>207</v>
      </c>
      <c r="D27" s="227">
        <v>0.25</v>
      </c>
      <c r="E27" s="227">
        <v>0.75</v>
      </c>
      <c r="F27" s="227">
        <f>ROUND((2+1.9)/2*(D27+E27)/2,2)</f>
        <v>0.98</v>
      </c>
      <c r="G27" s="228">
        <v>4.5</v>
      </c>
      <c r="H27" s="259">
        <f t="shared" si="0"/>
        <v>4.4000000000000004</v>
      </c>
      <c r="I27" s="11" t="s">
        <v>42</v>
      </c>
      <c r="J27" s="272"/>
    </row>
    <row r="28" spans="2:10" ht="13.5" customHeight="1">
      <c r="B28" s="210" t="s">
        <v>599</v>
      </c>
      <c r="C28" s="228" t="s">
        <v>524</v>
      </c>
      <c r="D28" s="227">
        <v>0.25</v>
      </c>
      <c r="E28" s="227">
        <v>0.75</v>
      </c>
      <c r="F28" s="227">
        <f>ROUND((1.9+1.6)/2*(D28+E28)/2,2)</f>
        <v>0.88</v>
      </c>
      <c r="G28" s="228">
        <v>9.1999999999999993</v>
      </c>
      <c r="H28" s="259">
        <f t="shared" si="0"/>
        <v>8.1</v>
      </c>
      <c r="I28" s="11" t="s">
        <v>42</v>
      </c>
      <c r="J28" s="272"/>
    </row>
    <row r="29" spans="2:10" ht="13.5" customHeight="1">
      <c r="B29" s="210" t="s">
        <v>112</v>
      </c>
      <c r="C29" s="228" t="s">
        <v>154</v>
      </c>
      <c r="D29" s="227">
        <v>0.25</v>
      </c>
      <c r="E29" s="227">
        <v>0.75</v>
      </c>
      <c r="F29" s="227">
        <f>ROUND((1.6+1.5)/2*(D29+E29)/2,2)</f>
        <v>0.78</v>
      </c>
      <c r="G29" s="228">
        <v>4.3</v>
      </c>
      <c r="H29" s="259">
        <f t="shared" si="0"/>
        <v>3.4</v>
      </c>
      <c r="I29" s="11" t="s">
        <v>42</v>
      </c>
      <c r="J29" s="272"/>
    </row>
    <row r="30" spans="2:10" ht="13.5" customHeight="1">
      <c r="B30" s="210" t="s">
        <v>96</v>
      </c>
      <c r="C30" s="228" t="s">
        <v>392</v>
      </c>
      <c r="D30" s="227">
        <v>0.25</v>
      </c>
      <c r="E30" s="227">
        <v>0.75</v>
      </c>
      <c r="F30" s="227">
        <f>ROUND((1.5+1.3)/2*(D30+E30)/2,2)</f>
        <v>0.7</v>
      </c>
      <c r="G30" s="228">
        <v>3.8</v>
      </c>
      <c r="H30" s="259">
        <f t="shared" si="0"/>
        <v>2.7</v>
      </c>
      <c r="I30" s="11" t="s">
        <v>42</v>
      </c>
      <c r="J30" s="272"/>
    </row>
    <row r="31" spans="2:10" ht="13.5" customHeight="1">
      <c r="B31" s="210" t="s">
        <v>600</v>
      </c>
      <c r="C31" s="228" t="s">
        <v>601</v>
      </c>
      <c r="D31" s="227">
        <v>0.25</v>
      </c>
      <c r="E31" s="227">
        <v>0.75</v>
      </c>
      <c r="F31" s="227">
        <f>ROUND((1.3+0.5)/2*(D31+E31)/2,2)</f>
        <v>0.45</v>
      </c>
      <c r="G31" s="228">
        <v>5</v>
      </c>
      <c r="H31" s="259">
        <f t="shared" si="0"/>
        <v>2.2999999999999998</v>
      </c>
      <c r="I31" s="11" t="s">
        <v>42</v>
      </c>
      <c r="J31" s="272"/>
    </row>
    <row r="32" spans="2:10" ht="13.5" customHeight="1">
      <c r="B32" s="210"/>
      <c r="C32" s="227"/>
      <c r="D32" s="227"/>
      <c r="E32" s="227"/>
      <c r="F32" s="227"/>
      <c r="G32" s="228"/>
      <c r="H32" s="261">
        <f>SUM(H23:H31)</f>
        <v>74.099999999999994</v>
      </c>
      <c r="I32" s="11" t="s">
        <v>42</v>
      </c>
      <c r="J32" s="272"/>
    </row>
    <row r="33" spans="1:11" ht="13.5" customHeight="1">
      <c r="B33" s="211"/>
      <c r="C33" s="229"/>
      <c r="D33" s="229"/>
      <c r="E33" s="229"/>
      <c r="F33" s="229"/>
      <c r="G33" s="248"/>
      <c r="H33" s="264"/>
      <c r="I33" s="264"/>
      <c r="J33" s="264"/>
    </row>
    <row r="34" spans="1:11" ht="13.5" customHeight="1">
      <c r="A34" s="147"/>
      <c r="B34" s="211"/>
      <c r="C34" s="229"/>
      <c r="D34" s="229"/>
      <c r="E34" s="229"/>
      <c r="F34" s="229"/>
      <c r="G34" s="248"/>
      <c r="H34" s="264"/>
      <c r="I34" s="264"/>
      <c r="J34" s="264"/>
      <c r="K34" s="147"/>
    </row>
    <row r="35" spans="1:11" ht="17.25" customHeight="1">
      <c r="B35" s="11" t="s">
        <v>510</v>
      </c>
      <c r="C35" s="45" t="s">
        <v>511</v>
      </c>
      <c r="D35" s="56"/>
      <c r="E35" s="56"/>
      <c r="F35" s="56"/>
      <c r="G35" s="72"/>
      <c r="H35" s="11" t="s">
        <v>293</v>
      </c>
      <c r="I35" s="11" t="s">
        <v>166</v>
      </c>
      <c r="J35" s="11" t="s">
        <v>120</v>
      </c>
      <c r="K35" s="4"/>
    </row>
    <row r="36" spans="1:11" ht="13.5" customHeight="1">
      <c r="B36" s="208" t="s">
        <v>169</v>
      </c>
      <c r="C36" s="11" t="s">
        <v>479</v>
      </c>
      <c r="D36" s="11" t="s">
        <v>512</v>
      </c>
      <c r="E36" s="11" t="s">
        <v>513</v>
      </c>
      <c r="F36" s="11" t="s">
        <v>515</v>
      </c>
      <c r="G36" s="11" t="s">
        <v>315</v>
      </c>
      <c r="H36" s="11" t="s">
        <v>518</v>
      </c>
      <c r="I36" s="11" t="s">
        <v>42</v>
      </c>
      <c r="J36" s="11"/>
    </row>
    <row r="37" spans="1:11" ht="13.5" customHeight="1">
      <c r="B37" s="209" t="s">
        <v>22</v>
      </c>
      <c r="C37" s="227"/>
      <c r="D37" s="227"/>
      <c r="E37" s="227"/>
      <c r="F37" s="227"/>
      <c r="G37" s="247"/>
      <c r="H37" s="260"/>
      <c r="I37" s="11"/>
      <c r="J37" s="11"/>
    </row>
    <row r="38" spans="1:11" ht="13.5" customHeight="1">
      <c r="B38" s="210" t="s">
        <v>318</v>
      </c>
      <c r="C38" s="227" t="s">
        <v>428</v>
      </c>
      <c r="D38" s="227">
        <v>0.25</v>
      </c>
      <c r="E38" s="227">
        <v>0.75</v>
      </c>
      <c r="F38" s="227">
        <f>ROUND((1.15+1.25)/2*(D38+E38)/2,2)</f>
        <v>0.6</v>
      </c>
      <c r="G38" s="228">
        <v>11.9</v>
      </c>
      <c r="H38" s="259">
        <f>ROUND(F38*G38,1)</f>
        <v>7.1</v>
      </c>
      <c r="I38" s="11" t="s">
        <v>42</v>
      </c>
      <c r="J38" s="11"/>
    </row>
    <row r="39" spans="1:11" ht="13.5" customHeight="1">
      <c r="B39" s="209"/>
      <c r="C39" s="227"/>
      <c r="D39" s="227"/>
      <c r="E39" s="227"/>
      <c r="F39" s="227"/>
      <c r="G39" s="228"/>
      <c r="H39" s="261">
        <f>SUM(H38:H38)</f>
        <v>7.1</v>
      </c>
      <c r="I39" s="11" t="s">
        <v>42</v>
      </c>
      <c r="J39" s="272"/>
    </row>
    <row r="40" spans="1:11" ht="13.5" customHeight="1">
      <c r="B40" s="209" t="s">
        <v>474</v>
      </c>
      <c r="C40" s="227"/>
      <c r="D40" s="227"/>
      <c r="E40" s="227"/>
      <c r="F40" s="227"/>
      <c r="G40" s="228"/>
      <c r="H40" s="259"/>
      <c r="I40" s="11"/>
      <c r="J40" s="11"/>
    </row>
    <row r="41" spans="1:11" ht="13.5" customHeight="1">
      <c r="B41" s="210" t="s">
        <v>151</v>
      </c>
      <c r="C41" s="227" t="s">
        <v>217</v>
      </c>
      <c r="D41" s="227">
        <v>0.4</v>
      </c>
      <c r="E41" s="227">
        <v>0.4</v>
      </c>
      <c r="F41" s="227">
        <f>ROUND((1.25+1.7)/2*(D41+E41)/2,2)</f>
        <v>0.59</v>
      </c>
      <c r="G41" s="228">
        <v>7.5</v>
      </c>
      <c r="H41" s="259">
        <f>ROUND(F41*G41,1)</f>
        <v>4.4000000000000004</v>
      </c>
      <c r="I41" s="11" t="s">
        <v>42</v>
      </c>
      <c r="J41" s="11"/>
    </row>
    <row r="42" spans="1:11" ht="13.5" customHeight="1">
      <c r="B42" s="209"/>
      <c r="C42" s="227"/>
      <c r="D42" s="227"/>
      <c r="E42" s="227"/>
      <c r="F42" s="227"/>
      <c r="G42" s="228"/>
      <c r="H42" s="262">
        <f>SUM(H41:H41)</f>
        <v>4.4000000000000004</v>
      </c>
      <c r="I42" s="11" t="s">
        <v>42</v>
      </c>
      <c r="J42" s="272"/>
    </row>
    <row r="43" spans="1:11" ht="13.5" customHeight="1">
      <c r="B43" s="208"/>
      <c r="C43" s="11"/>
      <c r="D43" s="11"/>
      <c r="E43" s="11"/>
      <c r="F43" s="11"/>
      <c r="G43" s="11"/>
      <c r="H43" s="11"/>
      <c r="I43" s="11"/>
      <c r="J43" s="11"/>
    </row>
    <row r="44" spans="1:11" ht="13.5" customHeight="1">
      <c r="B44" s="208" t="s">
        <v>49</v>
      </c>
      <c r="C44" s="227"/>
      <c r="D44" s="227"/>
      <c r="E44" s="227"/>
      <c r="F44" s="227"/>
      <c r="G44" s="228"/>
      <c r="H44" s="228"/>
      <c r="I44" s="11"/>
      <c r="J44" s="272"/>
    </row>
    <row r="45" spans="1:11" ht="13.5" customHeight="1">
      <c r="B45" s="212" t="s">
        <v>602</v>
      </c>
      <c r="C45" s="228">
        <v>1.9</v>
      </c>
      <c r="D45" s="227">
        <v>0.25</v>
      </c>
      <c r="E45" s="227">
        <v>0.75</v>
      </c>
      <c r="F45" s="227">
        <f>ROUND(C45*(D45+E45)/2,2)</f>
        <v>0.95</v>
      </c>
      <c r="G45" s="228">
        <v>5.6</v>
      </c>
      <c r="H45" s="11">
        <f>ROUND(F45*G45,1)</f>
        <v>5.3</v>
      </c>
      <c r="I45" s="11" t="s">
        <v>42</v>
      </c>
      <c r="J45" s="11"/>
    </row>
    <row r="46" spans="1:11" ht="13.5" customHeight="1">
      <c r="B46" s="208"/>
      <c r="C46" s="227"/>
      <c r="D46" s="227"/>
      <c r="E46" s="227"/>
      <c r="F46" s="227"/>
      <c r="G46" s="228"/>
      <c r="H46" s="265">
        <f>SUM(H45:H45)</f>
        <v>5.3</v>
      </c>
      <c r="I46" s="11" t="s">
        <v>42</v>
      </c>
      <c r="J46" s="11"/>
    </row>
    <row r="47" spans="1:11" ht="13.5" customHeight="1">
      <c r="B47" s="208"/>
      <c r="C47" s="227"/>
      <c r="D47" s="227"/>
      <c r="E47" s="227"/>
      <c r="F47" s="227"/>
      <c r="G47" s="228"/>
      <c r="H47" s="228"/>
      <c r="I47" s="11"/>
      <c r="J47" s="11"/>
    </row>
    <row r="48" spans="1:11" ht="13.5" customHeight="1">
      <c r="B48" s="15" t="s">
        <v>546</v>
      </c>
      <c r="C48" s="230" t="s">
        <v>350</v>
      </c>
      <c r="D48" s="237"/>
      <c r="E48" s="237"/>
      <c r="F48" s="237"/>
      <c r="G48" s="249"/>
      <c r="H48" s="11">
        <f>ROUND(0.5*0.75*0.12*48,1)</f>
        <v>2.2000000000000002</v>
      </c>
      <c r="I48" s="11" t="s">
        <v>42</v>
      </c>
      <c r="J48" s="11" t="s">
        <v>750</v>
      </c>
    </row>
    <row r="49" spans="2:13" ht="13.5" customHeight="1">
      <c r="B49" s="208"/>
      <c r="C49" s="227"/>
      <c r="D49" s="227"/>
      <c r="E49" s="227"/>
      <c r="F49" s="227"/>
      <c r="G49" s="228"/>
      <c r="H49" s="12">
        <f>SUM(H48:H48)</f>
        <v>2.2000000000000002</v>
      </c>
      <c r="I49" s="11" t="s">
        <v>42</v>
      </c>
      <c r="J49" s="11"/>
    </row>
    <row r="50" spans="2:13" ht="13.5" customHeight="1">
      <c r="B50" s="208"/>
      <c r="C50" s="227"/>
      <c r="D50" s="227"/>
      <c r="E50" s="227"/>
      <c r="F50" s="227"/>
      <c r="G50" s="228"/>
      <c r="H50" s="228"/>
      <c r="I50" s="11"/>
      <c r="J50" s="11"/>
    </row>
    <row r="51" spans="2:13" ht="13.5" customHeight="1">
      <c r="B51" s="208"/>
      <c r="C51" s="227"/>
      <c r="D51" s="227"/>
      <c r="E51" s="227"/>
      <c r="F51" s="227"/>
      <c r="G51" s="228"/>
      <c r="H51" s="228"/>
      <c r="I51" s="11"/>
      <c r="J51" s="11"/>
    </row>
    <row r="52" spans="2:13" ht="13.5" customHeight="1">
      <c r="B52" s="208"/>
      <c r="C52" s="227"/>
      <c r="D52" s="227"/>
      <c r="E52" s="227"/>
      <c r="F52" s="227"/>
      <c r="G52" s="228"/>
      <c r="H52" s="228"/>
      <c r="I52" s="11"/>
      <c r="J52" s="11"/>
    </row>
    <row r="53" spans="2:13" ht="13.5" customHeight="1">
      <c r="B53" s="208"/>
      <c r="C53" s="227"/>
      <c r="D53" s="227"/>
      <c r="E53" s="227"/>
      <c r="F53" s="227"/>
      <c r="G53" s="228"/>
      <c r="H53" s="228"/>
      <c r="I53" s="11"/>
      <c r="J53" s="11"/>
    </row>
    <row r="54" spans="2:13" ht="13.5" customHeight="1">
      <c r="B54" s="208"/>
      <c r="C54" s="227"/>
      <c r="D54" s="227"/>
      <c r="E54" s="227"/>
      <c r="F54" s="227"/>
      <c r="G54" s="228"/>
      <c r="H54" s="228"/>
      <c r="I54" s="11"/>
      <c r="J54" s="11"/>
    </row>
    <row r="55" spans="2:13" ht="13.5" customHeight="1">
      <c r="B55" s="208"/>
      <c r="C55" s="227"/>
      <c r="D55" s="227"/>
      <c r="E55" s="227"/>
      <c r="F55" s="227"/>
      <c r="G55" s="228"/>
      <c r="H55" s="228"/>
      <c r="I55" s="11"/>
      <c r="J55" s="11"/>
    </row>
    <row r="56" spans="2:13" ht="13.5" customHeight="1">
      <c r="B56" s="208"/>
      <c r="C56" s="227"/>
      <c r="D56" s="227"/>
      <c r="E56" s="227"/>
      <c r="F56" s="227"/>
      <c r="G56" s="228"/>
      <c r="H56" s="228"/>
      <c r="I56" s="11"/>
      <c r="J56" s="11"/>
    </row>
    <row r="57" spans="2:13" ht="13.5" customHeight="1">
      <c r="B57" s="208"/>
      <c r="C57" s="227"/>
      <c r="D57" s="227"/>
      <c r="E57" s="227"/>
      <c r="F57" s="227"/>
      <c r="G57" s="228"/>
      <c r="H57" s="228"/>
      <c r="I57" s="11"/>
      <c r="J57" s="11"/>
    </row>
    <row r="58" spans="2:13" ht="13.5" customHeight="1">
      <c r="B58" s="208"/>
      <c r="C58" s="227"/>
      <c r="D58" s="227"/>
      <c r="E58" s="227"/>
      <c r="F58" s="227"/>
      <c r="G58" s="228"/>
      <c r="H58" s="228"/>
      <c r="I58" s="11"/>
      <c r="J58" s="11"/>
    </row>
    <row r="59" spans="2:13" ht="13.5" customHeight="1">
      <c r="B59" s="208"/>
      <c r="C59" s="227"/>
      <c r="D59" s="227"/>
      <c r="E59" s="227"/>
      <c r="F59" s="227"/>
      <c r="G59" s="228"/>
      <c r="H59" s="228"/>
      <c r="I59" s="11"/>
      <c r="J59" s="11"/>
    </row>
    <row r="60" spans="2:13" ht="13.5" customHeight="1">
      <c r="B60" s="209"/>
      <c r="C60" s="227"/>
      <c r="D60" s="227"/>
      <c r="E60" s="227"/>
      <c r="F60" s="227"/>
      <c r="G60" s="228"/>
      <c r="H60" s="266"/>
      <c r="I60" s="11"/>
      <c r="J60" s="11"/>
    </row>
    <row r="61" spans="2:13" ht="13.5" customHeight="1">
      <c r="B61" s="209"/>
      <c r="C61" s="227"/>
      <c r="D61" s="227"/>
      <c r="E61" s="227"/>
      <c r="F61" s="227"/>
      <c r="G61" s="228"/>
      <c r="H61" s="266"/>
      <c r="I61" s="11"/>
      <c r="J61" s="272"/>
    </row>
    <row r="62" spans="2:13" ht="13.5" customHeight="1">
      <c r="B62" s="213" t="s">
        <v>549</v>
      </c>
      <c r="C62" s="67"/>
      <c r="D62" s="67"/>
      <c r="E62" s="67"/>
      <c r="F62" s="67"/>
      <c r="G62" s="250"/>
      <c r="H62" s="267">
        <f>H9+H20+H32+H39+H46</f>
        <v>182.5</v>
      </c>
      <c r="I62" s="12" t="s">
        <v>42</v>
      </c>
      <c r="J62" s="290"/>
      <c r="M62" s="301"/>
    </row>
    <row r="63" spans="2:13" ht="13.5" customHeight="1">
      <c r="B63" s="213" t="s">
        <v>32</v>
      </c>
      <c r="C63" s="67"/>
      <c r="D63" s="67"/>
      <c r="E63" s="67"/>
      <c r="F63" s="67"/>
      <c r="G63" s="250"/>
      <c r="H63" s="268">
        <f>H14+H42</f>
        <v>60.1</v>
      </c>
      <c r="I63" s="12" t="s">
        <v>42</v>
      </c>
      <c r="J63" s="12"/>
    </row>
    <row r="64" spans="2:13" ht="13.5" customHeight="1">
      <c r="B64" s="208" t="s">
        <v>351</v>
      </c>
      <c r="C64" s="227"/>
      <c r="D64" s="227"/>
      <c r="E64" s="227"/>
      <c r="F64" s="227"/>
      <c r="G64" s="228"/>
      <c r="H64" s="266">
        <f>H62+H63</f>
        <v>242.6</v>
      </c>
      <c r="I64" s="11" t="s">
        <v>42</v>
      </c>
      <c r="J64" s="11" t="s">
        <v>528</v>
      </c>
    </row>
    <row r="65" spans="2:13" ht="13.5" customHeight="1">
      <c r="B65" s="208"/>
      <c r="C65" s="227"/>
      <c r="D65" s="227"/>
      <c r="E65" s="227"/>
      <c r="F65" s="227"/>
      <c r="G65" s="228"/>
      <c r="H65" s="269"/>
      <c r="I65" s="272"/>
      <c r="J65" s="272"/>
    </row>
    <row r="66" spans="2:13" ht="13.5" customHeight="1">
      <c r="B66" s="208"/>
      <c r="C66" s="227"/>
      <c r="D66" s="227"/>
      <c r="E66" s="227"/>
      <c r="F66" s="227"/>
      <c r="G66" s="228"/>
      <c r="H66" s="269"/>
      <c r="I66" s="272"/>
      <c r="J66" s="272"/>
      <c r="M66" s="301"/>
    </row>
    <row r="67" spans="2:13" ht="13.5" customHeight="1"/>
    <row r="68" spans="2:13" ht="13.5" customHeight="1"/>
    <row r="69" spans="2:13" ht="17.25" customHeight="1">
      <c r="B69" s="11" t="s">
        <v>510</v>
      </c>
      <c r="C69" s="45" t="s">
        <v>511</v>
      </c>
      <c r="D69" s="56"/>
      <c r="E69" s="56"/>
      <c r="F69" s="56"/>
      <c r="G69" s="72"/>
      <c r="H69" s="11" t="s">
        <v>293</v>
      </c>
      <c r="I69" s="11" t="s">
        <v>166</v>
      </c>
      <c r="J69" s="11" t="s">
        <v>120</v>
      </c>
      <c r="K69" s="4"/>
    </row>
    <row r="70" spans="2:13" ht="13.5" customHeight="1">
      <c r="B70" s="15" t="s">
        <v>529</v>
      </c>
      <c r="C70" s="45"/>
      <c r="D70" s="238"/>
      <c r="E70" s="238"/>
      <c r="F70" s="238"/>
      <c r="G70" s="251"/>
      <c r="H70" s="11"/>
      <c r="I70" s="11"/>
      <c r="J70" s="11"/>
      <c r="K70" s="4"/>
    </row>
    <row r="71" spans="2:13" ht="13.5" customHeight="1">
      <c r="B71" s="15" t="s">
        <v>267</v>
      </c>
      <c r="C71" s="45" t="s">
        <v>486</v>
      </c>
      <c r="D71" s="238"/>
      <c r="E71" s="238"/>
      <c r="F71" s="238"/>
      <c r="G71" s="251"/>
      <c r="H71" s="11">
        <f>ROUND((5.2+1)*0.3*6.3,1)</f>
        <v>11.7</v>
      </c>
      <c r="I71" s="11" t="s">
        <v>42</v>
      </c>
      <c r="J71" s="11"/>
      <c r="K71" s="4"/>
    </row>
    <row r="72" spans="2:13" ht="13.5" customHeight="1">
      <c r="B72" s="15" t="s">
        <v>455</v>
      </c>
      <c r="C72" s="45" t="s">
        <v>530</v>
      </c>
      <c r="D72" s="238"/>
      <c r="E72" s="238"/>
      <c r="F72" s="238"/>
      <c r="G72" s="251"/>
      <c r="H72" s="11">
        <f>ROUND((5.2+1)*0.3*19,1)</f>
        <v>35.299999999999997</v>
      </c>
      <c r="I72" s="11" t="s">
        <v>42</v>
      </c>
      <c r="J72" s="11"/>
      <c r="K72" s="4"/>
    </row>
    <row r="73" spans="2:13" ht="13.5" customHeight="1">
      <c r="B73" s="15" t="s">
        <v>532</v>
      </c>
      <c r="C73" s="45" t="s">
        <v>371</v>
      </c>
      <c r="D73" s="238"/>
      <c r="E73" s="238"/>
      <c r="F73" s="238"/>
      <c r="G73" s="251"/>
      <c r="H73" s="11">
        <f>ROUND(0.5*(5.2+1)*0.15*5,1)</f>
        <v>2.2999999999999998</v>
      </c>
      <c r="I73" s="11" t="s">
        <v>42</v>
      </c>
      <c r="J73" s="11"/>
      <c r="K73" s="4"/>
    </row>
    <row r="74" spans="2:13" ht="13.5" customHeight="1">
      <c r="B74" s="15" t="s">
        <v>416</v>
      </c>
      <c r="C74" s="45" t="s">
        <v>533</v>
      </c>
      <c r="D74" s="238"/>
      <c r="E74" s="238"/>
      <c r="F74" s="238"/>
      <c r="G74" s="251"/>
      <c r="H74" s="11">
        <f>ROUND((5.2+1)*0.3*5.5,1)</f>
        <v>10.199999999999999</v>
      </c>
      <c r="I74" s="11" t="s">
        <v>42</v>
      </c>
      <c r="J74" s="11"/>
      <c r="K74" s="4"/>
    </row>
    <row r="75" spans="2:13" ht="13.5" customHeight="1">
      <c r="B75" s="15" t="s">
        <v>255</v>
      </c>
      <c r="C75" s="45" t="s">
        <v>534</v>
      </c>
      <c r="D75" s="238"/>
      <c r="E75" s="238"/>
      <c r="F75" s="238"/>
      <c r="G75" s="251"/>
      <c r="H75" s="11">
        <f>ROUND(0.5*6.2*1.6*0.5*2.5,1)</f>
        <v>6.2</v>
      </c>
      <c r="I75" s="11" t="s">
        <v>42</v>
      </c>
      <c r="J75" s="11"/>
      <c r="K75" s="4"/>
    </row>
    <row r="76" spans="2:13" ht="13.5" customHeight="1">
      <c r="B76" s="15" t="s">
        <v>216</v>
      </c>
      <c r="C76" s="45" t="s">
        <v>343</v>
      </c>
      <c r="D76" s="238"/>
      <c r="E76" s="238"/>
      <c r="F76" s="238"/>
      <c r="G76" s="251"/>
      <c r="H76" s="11">
        <f>ROUND(0.5*(6.2+5.2+3+3)*7.5,1)</f>
        <v>65.3</v>
      </c>
      <c r="I76" s="11" t="s">
        <v>42</v>
      </c>
      <c r="J76" s="11"/>
      <c r="K76" s="4"/>
    </row>
    <row r="77" spans="2:13" ht="13.5" customHeight="1">
      <c r="B77" s="15" t="s">
        <v>517</v>
      </c>
      <c r="C77" s="45" t="s">
        <v>535</v>
      </c>
      <c r="D77" s="238"/>
      <c r="E77" s="238"/>
      <c r="F77" s="238"/>
      <c r="G77" s="251"/>
      <c r="H77" s="11">
        <f>ROUND(0.5*10.2*1,1)</f>
        <v>5.0999999999999996</v>
      </c>
      <c r="I77" s="11" t="s">
        <v>42</v>
      </c>
      <c r="J77" s="11"/>
      <c r="K77" s="4"/>
    </row>
    <row r="78" spans="2:13" ht="13.5" customHeight="1">
      <c r="B78" s="15" t="s">
        <v>536</v>
      </c>
      <c r="C78" s="45" t="s">
        <v>537</v>
      </c>
      <c r="D78" s="238"/>
      <c r="E78" s="238"/>
      <c r="F78" s="238"/>
      <c r="G78" s="251"/>
      <c r="H78" s="11">
        <f>ROUND(0.5*(3.3+1)/2*4.5,1)</f>
        <v>4.8</v>
      </c>
      <c r="I78" s="11" t="s">
        <v>42</v>
      </c>
      <c r="J78" s="11"/>
      <c r="K78" s="4"/>
    </row>
    <row r="79" spans="2:13" ht="13.5" customHeight="1">
      <c r="B79" s="15" t="s">
        <v>538</v>
      </c>
      <c r="C79" s="45" t="s">
        <v>539</v>
      </c>
      <c r="D79" s="238"/>
      <c r="E79" s="238"/>
      <c r="F79" s="238"/>
      <c r="G79" s="251"/>
      <c r="H79" s="11">
        <f>ROUND((6.4+0.5)*0.4*1.25-0.32*0.24*20,1)</f>
        <v>1.9</v>
      </c>
      <c r="I79" s="11" t="s">
        <v>42</v>
      </c>
      <c r="J79" s="11"/>
      <c r="K79" s="4"/>
    </row>
    <row r="80" spans="2:13" ht="13.5" customHeight="1">
      <c r="B80" s="15"/>
      <c r="C80" s="45"/>
      <c r="D80" s="238"/>
      <c r="E80" s="238"/>
      <c r="F80" s="238"/>
      <c r="G80" s="251"/>
      <c r="H80" s="270">
        <f>SUM(H71:H79)</f>
        <v>142.80000000000001</v>
      </c>
      <c r="I80" s="11" t="s">
        <v>42</v>
      </c>
      <c r="J80" s="11" t="s">
        <v>528</v>
      </c>
      <c r="K80" s="4"/>
    </row>
    <row r="81" spans="2:11" ht="13.5" customHeight="1">
      <c r="B81" s="15"/>
      <c r="C81" s="231"/>
      <c r="D81" s="239"/>
      <c r="E81" s="239"/>
      <c r="F81" s="239"/>
      <c r="G81" s="252"/>
      <c r="H81" s="228"/>
      <c r="I81" s="11"/>
      <c r="J81" s="11"/>
      <c r="K81" s="4"/>
    </row>
    <row r="82" spans="2:11" ht="13.5" customHeight="1">
      <c r="B82" s="214"/>
      <c r="C82" s="232"/>
      <c r="D82" s="240"/>
      <c r="E82" s="240"/>
      <c r="F82" s="240"/>
      <c r="G82" s="253"/>
      <c r="H82" s="15"/>
      <c r="I82" s="15"/>
      <c r="J82" s="15"/>
      <c r="K82" s="4"/>
    </row>
    <row r="83" spans="2:11" ht="13.5" customHeight="1">
      <c r="B83" s="15"/>
      <c r="C83" s="45"/>
      <c r="D83" s="238"/>
      <c r="E83" s="238"/>
      <c r="F83" s="238"/>
      <c r="G83" s="251"/>
      <c r="H83" s="271"/>
      <c r="I83" s="272"/>
      <c r="J83" s="272"/>
      <c r="K83" s="4"/>
    </row>
    <row r="84" spans="2:11" ht="13.5" customHeight="1">
      <c r="B84" s="15"/>
      <c r="C84" s="37"/>
      <c r="D84" s="241"/>
      <c r="E84" s="241"/>
      <c r="F84" s="241"/>
      <c r="G84" s="254"/>
      <c r="H84" s="272"/>
      <c r="I84" s="272"/>
      <c r="J84" s="272"/>
      <c r="K84" s="4"/>
    </row>
    <row r="85" spans="2:11" ht="13.5" customHeight="1">
      <c r="B85" s="15" t="s">
        <v>541</v>
      </c>
      <c r="C85" s="37" t="s">
        <v>542</v>
      </c>
      <c r="D85" s="241"/>
      <c r="E85" s="241"/>
      <c r="F85" s="241"/>
      <c r="G85" s="254"/>
      <c r="H85" s="273">
        <f>ROUND(252.7*80+5.8*300,1)</f>
        <v>21956</v>
      </c>
      <c r="I85" s="272" t="s">
        <v>543</v>
      </c>
      <c r="J85" s="296" t="s">
        <v>473</v>
      </c>
      <c r="K85" s="4"/>
    </row>
    <row r="86" spans="2:11" ht="13.5" customHeight="1">
      <c r="B86" s="15"/>
      <c r="C86" s="45"/>
      <c r="D86" s="238"/>
      <c r="E86" s="238"/>
      <c r="F86" s="238"/>
      <c r="G86" s="251"/>
      <c r="H86" s="11"/>
      <c r="I86" s="11"/>
      <c r="J86" s="11"/>
      <c r="K86" s="4"/>
    </row>
    <row r="87" spans="2:11" ht="13.5" customHeight="1">
      <c r="B87" s="208" t="s">
        <v>476</v>
      </c>
      <c r="C87" s="45"/>
      <c r="D87" s="238"/>
      <c r="E87" s="238"/>
      <c r="F87" s="238"/>
      <c r="G87" s="251"/>
      <c r="H87" s="11"/>
      <c r="I87" s="11"/>
      <c r="J87" s="221" t="s">
        <v>545</v>
      </c>
      <c r="K87" s="4"/>
    </row>
    <row r="88" spans="2:11" ht="13.5" customHeight="1">
      <c r="B88" s="208" t="s">
        <v>548</v>
      </c>
      <c r="C88" s="45" t="s">
        <v>551</v>
      </c>
      <c r="D88" s="238"/>
      <c r="E88" s="238"/>
      <c r="F88" s="238"/>
      <c r="G88" s="251"/>
      <c r="H88" s="11">
        <f>ROUND(34/0.6*29/2350,1)</f>
        <v>0.7</v>
      </c>
      <c r="I88" s="11" t="s">
        <v>42</v>
      </c>
      <c r="J88" s="297" t="s">
        <v>751</v>
      </c>
      <c r="K88" s="4"/>
    </row>
    <row r="89" spans="2:11" ht="13.5" customHeight="1">
      <c r="B89" s="208" t="s">
        <v>331</v>
      </c>
      <c r="C89" s="45" t="s">
        <v>552</v>
      </c>
      <c r="D89" s="238"/>
      <c r="E89" s="238"/>
      <c r="F89" s="238"/>
      <c r="G89" s="251"/>
      <c r="H89" s="11">
        <f>ROUND(24/0.6*32/2350,1)</f>
        <v>0.5</v>
      </c>
      <c r="I89" s="11" t="s">
        <v>42</v>
      </c>
      <c r="J89" s="297" t="s">
        <v>748</v>
      </c>
      <c r="K89" s="4"/>
    </row>
    <row r="90" spans="2:11" ht="13.5" customHeight="1">
      <c r="B90" s="208" t="s">
        <v>553</v>
      </c>
      <c r="C90" s="45" t="s">
        <v>93</v>
      </c>
      <c r="D90" s="238"/>
      <c r="E90" s="238"/>
      <c r="F90" s="238"/>
      <c r="G90" s="251"/>
      <c r="H90" s="11">
        <f>ROUND(20/0.6*8.2/2350,1)</f>
        <v>0.1</v>
      </c>
      <c r="I90" s="11" t="s">
        <v>42</v>
      </c>
      <c r="J90" s="297" t="s">
        <v>101</v>
      </c>
    </row>
    <row r="91" spans="2:11" ht="13.5" customHeight="1">
      <c r="B91" s="208" t="s">
        <v>557</v>
      </c>
      <c r="C91" s="45" t="s">
        <v>558</v>
      </c>
      <c r="D91" s="238"/>
      <c r="E91" s="238"/>
      <c r="F91" s="238"/>
      <c r="G91" s="251"/>
      <c r="H91" s="11">
        <f>ROUND(55/0.6*17.7/2350,1)</f>
        <v>0.7</v>
      </c>
      <c r="I91" s="11" t="s">
        <v>42</v>
      </c>
      <c r="J91" s="297" t="s">
        <v>749</v>
      </c>
    </row>
    <row r="92" spans="2:11" ht="13.5" customHeight="1">
      <c r="B92" s="208" t="s">
        <v>557</v>
      </c>
      <c r="C92" s="45" t="s">
        <v>558</v>
      </c>
      <c r="D92" s="238"/>
      <c r="E92" s="238"/>
      <c r="F92" s="238"/>
      <c r="G92" s="251"/>
      <c r="H92" s="11">
        <f>ROUND(55/0.6*17.7/2350,1)</f>
        <v>0.7</v>
      </c>
      <c r="I92" s="11" t="s">
        <v>42</v>
      </c>
      <c r="J92" s="297" t="s">
        <v>749</v>
      </c>
    </row>
    <row r="93" spans="2:11" ht="13.5" customHeight="1">
      <c r="B93" s="208" t="s">
        <v>148</v>
      </c>
      <c r="C93" s="45" t="s">
        <v>560</v>
      </c>
      <c r="D93" s="238"/>
      <c r="E93" s="238"/>
      <c r="F93" s="238"/>
      <c r="G93" s="251"/>
      <c r="H93" s="11">
        <f>ROUND(165/2*10.5/2350,1)</f>
        <v>0.4</v>
      </c>
      <c r="I93" s="11" t="s">
        <v>42</v>
      </c>
      <c r="J93" s="297" t="s">
        <v>753</v>
      </c>
    </row>
    <row r="94" spans="2:11" ht="13.5" customHeight="1">
      <c r="B94" s="208" t="s">
        <v>562</v>
      </c>
      <c r="C94" s="45" t="s">
        <v>564</v>
      </c>
      <c r="D94" s="238"/>
      <c r="E94" s="238"/>
      <c r="F94" s="238"/>
      <c r="G94" s="251"/>
      <c r="H94" s="11">
        <f>ROUND(0.4*0.1*6.7,1)</f>
        <v>0.3</v>
      </c>
      <c r="I94" s="11" t="s">
        <v>42</v>
      </c>
      <c r="J94" s="297" t="s">
        <v>752</v>
      </c>
    </row>
    <row r="95" spans="2:11" ht="13.5" customHeight="1">
      <c r="B95" s="208" t="s">
        <v>367</v>
      </c>
      <c r="C95" s="45" t="s">
        <v>419</v>
      </c>
      <c r="D95" s="238"/>
      <c r="E95" s="238"/>
      <c r="F95" s="238"/>
      <c r="G95" s="251"/>
      <c r="H95" s="11">
        <f>ROUND((0.6*0.67-0.3*0.5-0.4*0.05)*8,1)</f>
        <v>1.9</v>
      </c>
      <c r="I95" s="11" t="s">
        <v>42</v>
      </c>
      <c r="J95" s="297" t="s">
        <v>752</v>
      </c>
    </row>
    <row r="96" spans="2:11" ht="13.5" customHeight="1">
      <c r="B96" s="208" t="s">
        <v>253</v>
      </c>
      <c r="C96" s="45" t="s">
        <v>565</v>
      </c>
      <c r="D96" s="238"/>
      <c r="E96" s="238"/>
      <c r="F96" s="238"/>
      <c r="G96" s="251"/>
      <c r="H96" s="11">
        <f>ROUND(59/0.6*82.8/2350,1)</f>
        <v>3.5</v>
      </c>
      <c r="I96" s="11" t="s">
        <v>42</v>
      </c>
      <c r="J96" s="297" t="s">
        <v>754</v>
      </c>
    </row>
    <row r="97" spans="2:11" ht="13.5" customHeight="1">
      <c r="B97" s="208" t="s">
        <v>133</v>
      </c>
      <c r="C97" s="45" t="s">
        <v>540</v>
      </c>
      <c r="D97" s="238"/>
      <c r="E97" s="238"/>
      <c r="F97" s="238"/>
      <c r="G97" s="251"/>
      <c r="H97" s="11">
        <f>ROUND(33/0.6*63/2350,1)</f>
        <v>1.5</v>
      </c>
      <c r="I97" s="11" t="s">
        <v>42</v>
      </c>
      <c r="J97" s="297" t="s">
        <v>755</v>
      </c>
    </row>
    <row r="98" spans="2:11" ht="13.5" customHeight="1">
      <c r="B98" s="208"/>
      <c r="C98" s="45"/>
      <c r="D98" s="238"/>
      <c r="E98" s="238"/>
      <c r="F98" s="238"/>
      <c r="G98" s="251"/>
      <c r="H98" s="11">
        <f>SUM(H88:H97)</f>
        <v>10.3</v>
      </c>
      <c r="I98" s="11" t="s">
        <v>42</v>
      </c>
      <c r="J98" s="297" t="s">
        <v>528</v>
      </c>
    </row>
    <row r="99" spans="2:11" ht="13.5" customHeight="1">
      <c r="B99" s="208"/>
      <c r="C99" s="45"/>
      <c r="D99" s="238"/>
      <c r="E99" s="238"/>
      <c r="F99" s="238"/>
      <c r="G99" s="251"/>
      <c r="H99" s="272"/>
      <c r="I99" s="272"/>
      <c r="J99" s="272"/>
    </row>
    <row r="100" spans="2:11" ht="13.5" customHeight="1">
      <c r="B100" s="208" t="s">
        <v>566</v>
      </c>
      <c r="C100" s="31"/>
      <c r="D100" s="242"/>
      <c r="E100" s="242"/>
      <c r="F100" s="242"/>
      <c r="G100" s="255"/>
      <c r="H100" s="274">
        <f>ROUND((H64+H80+H98)*2.35,1)</f>
        <v>929.9</v>
      </c>
      <c r="I100" s="290" t="s">
        <v>116</v>
      </c>
      <c r="J100" s="290" t="s">
        <v>528</v>
      </c>
    </row>
    <row r="101" spans="2:11" ht="13.5" customHeight="1">
      <c r="B101" s="208"/>
      <c r="C101" s="45"/>
      <c r="D101" s="238"/>
      <c r="E101" s="238"/>
      <c r="F101" s="238"/>
      <c r="G101" s="251"/>
      <c r="H101" s="272"/>
      <c r="I101" s="272"/>
      <c r="J101" s="272"/>
    </row>
    <row r="102" spans="2:11" ht="13.5" customHeight="1">
      <c r="B102" s="208"/>
      <c r="C102" s="45"/>
      <c r="D102" s="238"/>
      <c r="E102" s="238"/>
      <c r="F102" s="238"/>
      <c r="G102" s="251"/>
      <c r="H102" s="272"/>
      <c r="I102" s="272"/>
      <c r="J102" s="272"/>
    </row>
    <row r="103" spans="2:11" ht="13.5" customHeight="1">
      <c r="B103" s="208"/>
      <c r="C103" s="45"/>
      <c r="D103" s="238"/>
      <c r="E103" s="238"/>
      <c r="F103" s="238"/>
      <c r="G103" s="251"/>
      <c r="H103" s="272"/>
      <c r="I103" s="272"/>
      <c r="J103" s="272"/>
    </row>
    <row r="104" spans="2:11" ht="13.5" customHeight="1">
      <c r="B104" s="208"/>
      <c r="C104" s="45"/>
      <c r="D104" s="238"/>
      <c r="E104" s="238"/>
      <c r="F104" s="238"/>
      <c r="G104" s="251"/>
      <c r="H104" s="272"/>
      <c r="I104" s="272"/>
      <c r="J104" s="272"/>
    </row>
    <row r="105" spans="2:11" ht="13.5" customHeight="1">
      <c r="B105" s="208"/>
      <c r="C105" s="45"/>
      <c r="D105" s="238"/>
      <c r="E105" s="238"/>
      <c r="F105" s="238"/>
      <c r="G105" s="251"/>
      <c r="H105" s="272"/>
      <c r="I105" s="272"/>
      <c r="J105" s="272"/>
    </row>
    <row r="106" spans="2:11" ht="13.5" customHeight="1">
      <c r="B106" s="215"/>
      <c r="C106" s="13"/>
      <c r="D106" s="241"/>
      <c r="E106" s="241"/>
      <c r="F106" s="241"/>
      <c r="G106" s="241"/>
      <c r="H106" s="275"/>
      <c r="I106" s="275"/>
      <c r="J106" s="275"/>
    </row>
    <row r="107" spans="2:11" ht="13.5" customHeight="1">
      <c r="B107" s="211"/>
      <c r="C107" s="148"/>
      <c r="D107" s="243"/>
      <c r="E107" s="243"/>
      <c r="F107" s="243"/>
      <c r="G107" s="243"/>
      <c r="H107" s="264"/>
      <c r="I107" s="264"/>
      <c r="J107" s="264"/>
    </row>
    <row r="108" spans="2:11" ht="17.25" customHeight="1">
      <c r="B108" s="11" t="s">
        <v>510</v>
      </c>
      <c r="C108" s="45" t="s">
        <v>511</v>
      </c>
      <c r="D108" s="56"/>
      <c r="E108" s="56"/>
      <c r="F108" s="56"/>
      <c r="G108" s="72"/>
      <c r="H108" s="11" t="s">
        <v>293</v>
      </c>
      <c r="I108" s="11" t="s">
        <v>166</v>
      </c>
      <c r="J108" s="11" t="s">
        <v>120</v>
      </c>
      <c r="K108" s="4"/>
    </row>
    <row r="109" spans="2:11" ht="13.5" customHeight="1">
      <c r="B109" s="216" t="s">
        <v>555</v>
      </c>
      <c r="C109" s="230" t="s">
        <v>196</v>
      </c>
      <c r="D109" s="238"/>
      <c r="E109" s="238"/>
      <c r="F109" s="238"/>
      <c r="G109" s="251"/>
      <c r="H109" s="276">
        <f>ROUND(65*1.216,1)</f>
        <v>79</v>
      </c>
      <c r="I109" s="11" t="s">
        <v>339</v>
      </c>
      <c r="J109" s="297" t="s">
        <v>435</v>
      </c>
    </row>
    <row r="110" spans="2:11" ht="13.5" customHeight="1">
      <c r="B110" s="208"/>
      <c r="C110" s="45"/>
      <c r="D110" s="238"/>
      <c r="E110" s="238"/>
      <c r="F110" s="238"/>
      <c r="G110" s="251"/>
      <c r="H110" s="277"/>
      <c r="I110" s="11"/>
      <c r="J110" s="11"/>
    </row>
    <row r="111" spans="2:11" ht="13.5" customHeight="1">
      <c r="B111" s="217" t="s">
        <v>268</v>
      </c>
      <c r="C111" s="31" t="s">
        <v>603</v>
      </c>
      <c r="D111" s="242"/>
      <c r="E111" s="242"/>
      <c r="F111" s="242"/>
      <c r="G111" s="255"/>
      <c r="H111" s="278">
        <f>8.1+55.2+26.9+22.9</f>
        <v>113.1</v>
      </c>
      <c r="I111" s="12" t="s">
        <v>29</v>
      </c>
      <c r="J111" s="290"/>
    </row>
    <row r="112" spans="2:11" ht="13.5" customHeight="1">
      <c r="B112" s="208" t="s">
        <v>308</v>
      </c>
      <c r="C112" s="45" t="s">
        <v>357</v>
      </c>
      <c r="D112" s="238"/>
      <c r="E112" s="238"/>
      <c r="F112" s="238"/>
      <c r="G112" s="251"/>
      <c r="H112" s="279">
        <f>ROUND(6.91*8.1,1)</f>
        <v>56</v>
      </c>
      <c r="I112" s="11" t="s">
        <v>339</v>
      </c>
      <c r="J112" s="11"/>
    </row>
    <row r="113" spans="2:10" ht="13.5" customHeight="1">
      <c r="B113" s="208" t="s">
        <v>320</v>
      </c>
      <c r="C113" s="45" t="s">
        <v>521</v>
      </c>
      <c r="D113" s="238"/>
      <c r="E113" s="238"/>
      <c r="F113" s="238"/>
      <c r="G113" s="251"/>
      <c r="H113" s="279">
        <f>ROUND(6.91*55.2,1)</f>
        <v>381.4</v>
      </c>
      <c r="I113" s="11" t="s">
        <v>339</v>
      </c>
      <c r="J113" s="11"/>
    </row>
    <row r="114" spans="2:10" ht="13.5" customHeight="1">
      <c r="B114" s="208" t="s">
        <v>571</v>
      </c>
      <c r="C114" s="45" t="s">
        <v>140</v>
      </c>
      <c r="D114" s="238"/>
      <c r="E114" s="238"/>
      <c r="F114" s="238"/>
      <c r="G114" s="251"/>
      <c r="H114" s="279">
        <f>ROUND(6.91*26.9,1)</f>
        <v>185.9</v>
      </c>
      <c r="I114" s="11" t="s">
        <v>339</v>
      </c>
      <c r="J114" s="11"/>
    </row>
    <row r="115" spans="2:10" ht="13.5" customHeight="1">
      <c r="B115" s="208" t="s">
        <v>181</v>
      </c>
      <c r="C115" s="45" t="s">
        <v>497</v>
      </c>
      <c r="D115" s="238"/>
      <c r="E115" s="238"/>
      <c r="F115" s="238"/>
      <c r="G115" s="251"/>
      <c r="H115" s="279">
        <f>ROUND(6.91*22.9,1)</f>
        <v>158.19999999999999</v>
      </c>
      <c r="I115" s="11" t="s">
        <v>339</v>
      </c>
      <c r="J115" s="11"/>
    </row>
    <row r="116" spans="2:10" ht="13.5" customHeight="1">
      <c r="B116" s="208"/>
      <c r="C116" s="230"/>
      <c r="D116" s="238"/>
      <c r="E116" s="238"/>
      <c r="F116" s="238"/>
      <c r="G116" s="251"/>
      <c r="H116" s="276">
        <f>SUM(H112:H115)</f>
        <v>781.5</v>
      </c>
      <c r="I116" s="272" t="s">
        <v>339</v>
      </c>
      <c r="J116" s="296" t="s">
        <v>473</v>
      </c>
    </row>
    <row r="117" spans="2:10" ht="13.5" customHeight="1">
      <c r="B117" s="208"/>
      <c r="C117" s="230"/>
      <c r="D117" s="238"/>
      <c r="E117" s="238"/>
      <c r="F117" s="238"/>
      <c r="G117" s="251"/>
      <c r="H117" s="272"/>
      <c r="I117" s="272"/>
      <c r="J117" s="272"/>
    </row>
    <row r="118" spans="2:10" ht="13.5" customHeight="1">
      <c r="B118" s="216" t="s">
        <v>572</v>
      </c>
      <c r="C118" s="230"/>
      <c r="D118" s="238"/>
      <c r="E118" s="238"/>
      <c r="F118" s="238"/>
      <c r="G118" s="251"/>
      <c r="H118" s="11">
        <v>23</v>
      </c>
      <c r="I118" s="11" t="s">
        <v>29</v>
      </c>
      <c r="J118" s="11"/>
    </row>
    <row r="119" spans="2:10" ht="13.5" customHeight="1">
      <c r="B119" s="218" t="s">
        <v>574</v>
      </c>
      <c r="C119" s="233" t="s">
        <v>380</v>
      </c>
      <c r="D119" s="241"/>
      <c r="E119" s="241"/>
      <c r="F119" s="241"/>
      <c r="G119" s="254"/>
      <c r="H119" s="280">
        <v>371.2</v>
      </c>
      <c r="I119" s="291" t="s">
        <v>339</v>
      </c>
      <c r="J119" s="298" t="s">
        <v>473</v>
      </c>
    </row>
    <row r="120" spans="2:10" ht="13.5" customHeight="1">
      <c r="B120" s="219"/>
      <c r="C120" s="234"/>
      <c r="D120" s="244"/>
      <c r="E120" s="244"/>
      <c r="F120" s="244"/>
      <c r="G120" s="256"/>
      <c r="H120" s="281"/>
      <c r="I120" s="292"/>
      <c r="J120" s="299"/>
    </row>
    <row r="121" spans="2:10" ht="13.5" customHeight="1">
      <c r="B121" s="220"/>
      <c r="C121" s="235"/>
      <c r="D121" s="245"/>
      <c r="E121" s="245"/>
      <c r="F121" s="245"/>
      <c r="G121" s="257"/>
      <c r="H121" s="282"/>
      <c r="I121" s="293"/>
      <c r="J121" s="300"/>
    </row>
    <row r="122" spans="2:10" ht="13.5" customHeight="1">
      <c r="B122" s="208"/>
      <c r="C122" s="45"/>
      <c r="D122" s="238"/>
      <c r="E122" s="238"/>
      <c r="F122" s="238"/>
      <c r="G122" s="251"/>
      <c r="H122" s="272"/>
      <c r="I122" s="272"/>
      <c r="J122" s="272"/>
    </row>
    <row r="123" spans="2:10" ht="13.5" customHeight="1">
      <c r="B123" s="216" t="s">
        <v>489</v>
      </c>
      <c r="C123" s="45"/>
      <c r="D123" s="238"/>
      <c r="E123" s="238"/>
      <c r="F123" s="238"/>
      <c r="G123" s="251"/>
      <c r="H123" s="283"/>
      <c r="I123" s="272"/>
      <c r="J123" s="272"/>
    </row>
    <row r="124" spans="2:10" ht="13.5" customHeight="1">
      <c r="B124" s="221" t="s">
        <v>233</v>
      </c>
      <c r="C124" s="230" t="s">
        <v>531</v>
      </c>
      <c r="D124" s="238"/>
      <c r="E124" s="238"/>
      <c r="F124" s="238"/>
      <c r="G124" s="251"/>
      <c r="H124" s="259">
        <f>ROUND((2.65*5*2+6*2.3*2)*10*7850/1000,1)</f>
        <v>4246.8999999999996</v>
      </c>
      <c r="I124" s="11" t="s">
        <v>543</v>
      </c>
      <c r="J124" s="11" t="s">
        <v>516</v>
      </c>
    </row>
    <row r="125" spans="2:10" ht="13.5" customHeight="1">
      <c r="B125" s="222" t="s">
        <v>604</v>
      </c>
      <c r="C125" s="233" t="s">
        <v>124</v>
      </c>
      <c r="D125" s="241"/>
      <c r="E125" s="241"/>
      <c r="F125" s="241"/>
      <c r="G125" s="254"/>
      <c r="H125" s="284">
        <f>ROUND(16.5*16.4,1)</f>
        <v>270.60000000000002</v>
      </c>
      <c r="I125" s="7" t="s">
        <v>543</v>
      </c>
      <c r="J125" s="7" t="s">
        <v>516</v>
      </c>
    </row>
    <row r="126" spans="2:10" ht="13.5" customHeight="1">
      <c r="B126" s="223"/>
      <c r="C126" s="234"/>
      <c r="D126" s="244"/>
      <c r="E126" s="244"/>
      <c r="F126" s="244"/>
      <c r="G126" s="256"/>
      <c r="H126" s="285"/>
      <c r="I126" s="294"/>
      <c r="J126" s="294"/>
    </row>
    <row r="127" spans="2:10" ht="13.5" customHeight="1">
      <c r="B127" s="221"/>
      <c r="C127" s="45" t="s">
        <v>577</v>
      </c>
      <c r="D127" s="238"/>
      <c r="E127" s="238"/>
      <c r="F127" s="238"/>
      <c r="G127" s="251"/>
      <c r="H127" s="286">
        <f>ROUND(0.4*0.4*0.4*2*2.35,1)</f>
        <v>0.3</v>
      </c>
      <c r="I127" s="272" t="s">
        <v>16</v>
      </c>
      <c r="J127" s="272" t="s">
        <v>528</v>
      </c>
    </row>
    <row r="128" spans="2:10" ht="13.5" customHeight="1">
      <c r="B128" s="221"/>
      <c r="C128" s="230"/>
      <c r="D128" s="238"/>
      <c r="E128" s="238"/>
      <c r="F128" s="238"/>
      <c r="G128" s="251"/>
      <c r="H128" s="286">
        <f>SUM(H124:H126)</f>
        <v>4517.5</v>
      </c>
      <c r="I128" s="272" t="s">
        <v>339</v>
      </c>
      <c r="J128" s="296" t="s">
        <v>473</v>
      </c>
    </row>
    <row r="129" spans="2:10" ht="13.5" customHeight="1">
      <c r="B129" s="221"/>
      <c r="C129" s="230"/>
      <c r="D129" s="238"/>
      <c r="E129" s="238"/>
      <c r="F129" s="238"/>
      <c r="G129" s="251"/>
      <c r="H129" s="259"/>
      <c r="I129" s="11"/>
      <c r="J129" s="11"/>
    </row>
    <row r="130" spans="2:10" ht="13.5" customHeight="1">
      <c r="B130" s="224" t="s">
        <v>372</v>
      </c>
      <c r="C130" s="236" t="s">
        <v>615</v>
      </c>
      <c r="D130" s="246"/>
      <c r="E130" s="246"/>
      <c r="F130" s="246"/>
      <c r="G130" s="258"/>
      <c r="H130" s="287">
        <f>ROUND(864.1*0.1*2.35,1)</f>
        <v>203.1</v>
      </c>
      <c r="I130" s="291" t="s">
        <v>16</v>
      </c>
      <c r="J130" s="291" t="s">
        <v>528</v>
      </c>
    </row>
    <row r="131" spans="2:10" ht="13.5" customHeight="1">
      <c r="B131" s="224" t="s">
        <v>378</v>
      </c>
      <c r="C131" s="236" t="s">
        <v>605</v>
      </c>
      <c r="D131" s="246"/>
      <c r="E131" s="246"/>
      <c r="F131" s="246"/>
      <c r="G131" s="258"/>
      <c r="H131" s="287">
        <f>ROUND(1593.8*0.05*2.35,1)</f>
        <v>187.3</v>
      </c>
      <c r="I131" s="291" t="s">
        <v>16</v>
      </c>
      <c r="J131" s="291" t="s">
        <v>171</v>
      </c>
    </row>
    <row r="132" spans="2:10" ht="13.5" customHeight="1">
      <c r="B132" s="225"/>
      <c r="C132" s="45"/>
      <c r="D132" s="238"/>
      <c r="E132" s="238"/>
      <c r="F132" s="238"/>
      <c r="G132" s="251"/>
      <c r="H132" s="11"/>
      <c r="I132" s="11"/>
      <c r="J132" s="11"/>
    </row>
    <row r="133" spans="2:10" ht="13.5" customHeight="1">
      <c r="B133" s="202" t="s">
        <v>579</v>
      </c>
      <c r="C133" s="31" t="s">
        <v>440</v>
      </c>
      <c r="D133" s="242"/>
      <c r="E133" s="242"/>
      <c r="F133" s="242"/>
      <c r="G133" s="255"/>
      <c r="H133" s="288">
        <v>2</v>
      </c>
      <c r="I133" s="290" t="s">
        <v>98</v>
      </c>
      <c r="J133" s="290"/>
    </row>
    <row r="134" spans="2:10" ht="13.5" customHeight="1">
      <c r="B134" s="208"/>
      <c r="C134" s="45"/>
      <c r="D134" s="238"/>
      <c r="E134" s="238"/>
      <c r="F134" s="238"/>
      <c r="G134" s="251"/>
      <c r="H134" s="11"/>
      <c r="I134" s="11"/>
      <c r="J134" s="11"/>
    </row>
    <row r="135" spans="2:10" ht="13.5" customHeight="1">
      <c r="B135" s="216" t="s">
        <v>580</v>
      </c>
      <c r="C135" s="45"/>
      <c r="D135" s="238"/>
      <c r="E135" s="238"/>
      <c r="F135" s="238"/>
      <c r="G135" s="251"/>
      <c r="H135" s="11"/>
      <c r="I135" s="11"/>
      <c r="J135" s="11"/>
    </row>
    <row r="136" spans="2:10" ht="13.5" customHeight="1">
      <c r="B136" s="216" t="s">
        <v>582</v>
      </c>
      <c r="C136" s="31"/>
      <c r="D136" s="242"/>
      <c r="E136" s="242"/>
      <c r="F136" s="242"/>
      <c r="G136" s="255"/>
      <c r="H136" s="289">
        <f>H100+H127+H130</f>
        <v>1133.3</v>
      </c>
      <c r="I136" s="272" t="s">
        <v>16</v>
      </c>
      <c r="J136" s="11"/>
    </row>
    <row r="137" spans="2:10" ht="13.5" customHeight="1">
      <c r="B137" s="216" t="s">
        <v>519</v>
      </c>
      <c r="C137" s="45"/>
      <c r="D137" s="238"/>
      <c r="E137" s="238"/>
      <c r="F137" s="238"/>
      <c r="G137" s="251"/>
      <c r="H137" s="276">
        <f>H131</f>
        <v>187.3</v>
      </c>
      <c r="I137" s="272" t="s">
        <v>16</v>
      </c>
      <c r="J137" s="272"/>
    </row>
    <row r="138" spans="2:10" ht="13.5" customHeight="1">
      <c r="B138" s="216" t="s">
        <v>569</v>
      </c>
      <c r="C138" s="45"/>
      <c r="D138" s="238"/>
      <c r="E138" s="238"/>
      <c r="F138" s="238"/>
      <c r="G138" s="251"/>
      <c r="H138" s="276">
        <f>ROUND(H109/1000,1)</f>
        <v>0.1</v>
      </c>
      <c r="I138" s="272" t="s">
        <v>116</v>
      </c>
      <c r="J138" s="11"/>
    </row>
    <row r="139" spans="2:10" ht="13.5" customHeight="1">
      <c r="B139" s="216" t="s">
        <v>583</v>
      </c>
      <c r="C139" s="45"/>
      <c r="D139" s="238"/>
      <c r="E139" s="238"/>
      <c r="F139" s="238"/>
      <c r="G139" s="251"/>
      <c r="H139" s="276">
        <f>ROUND((H85+H116+H119+H128+H133*21)/1000,1)</f>
        <v>27.7</v>
      </c>
      <c r="I139" s="272" t="s">
        <v>116</v>
      </c>
      <c r="J139" s="11"/>
    </row>
    <row r="140" spans="2:10" ht="13.5" customHeight="1">
      <c r="B140" s="208"/>
      <c r="C140" s="45"/>
      <c r="D140" s="238"/>
      <c r="E140" s="238"/>
      <c r="F140" s="238"/>
      <c r="G140" s="251"/>
      <c r="H140" s="11"/>
      <c r="I140" s="11"/>
      <c r="J140" s="11"/>
    </row>
    <row r="141" spans="2:10" ht="13.5" customHeight="1"/>
    <row r="142" spans="2:10" ht="13.5" customHeight="1"/>
  </sheetData>
  <mergeCells count="66">
    <mergeCell ref="C2:G2"/>
    <mergeCell ref="C35:G35"/>
    <mergeCell ref="C48:G48"/>
    <mergeCell ref="C69:G69"/>
    <mergeCell ref="C70:G70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82:G82"/>
    <mergeCell ref="C83:G83"/>
    <mergeCell ref="C85:G85"/>
    <mergeCell ref="C86:G86"/>
    <mergeCell ref="C87:G87"/>
    <mergeCell ref="C88:G88"/>
    <mergeCell ref="C89:G89"/>
    <mergeCell ref="C90:G90"/>
    <mergeCell ref="C91:G91"/>
    <mergeCell ref="C92:G92"/>
    <mergeCell ref="C93:G93"/>
    <mergeCell ref="C94:G94"/>
    <mergeCell ref="C95:G95"/>
    <mergeCell ref="C96:G96"/>
    <mergeCell ref="C97:G97"/>
    <mergeCell ref="C98:G98"/>
    <mergeCell ref="C100:G100"/>
    <mergeCell ref="C108:G108"/>
    <mergeCell ref="C109:G109"/>
    <mergeCell ref="C110:G110"/>
    <mergeCell ref="C111:G111"/>
    <mergeCell ref="C112:G112"/>
    <mergeCell ref="C113:G113"/>
    <mergeCell ref="C114:G114"/>
    <mergeCell ref="C115:G115"/>
    <mergeCell ref="C116:G116"/>
    <mergeCell ref="C117:G117"/>
    <mergeCell ref="C118:G118"/>
    <mergeCell ref="C122:G122"/>
    <mergeCell ref="C123:G123"/>
    <mergeCell ref="C124:G124"/>
    <mergeCell ref="C127:G127"/>
    <mergeCell ref="C130:G130"/>
    <mergeCell ref="C131:G131"/>
    <mergeCell ref="C133:G133"/>
    <mergeCell ref="C135:G135"/>
    <mergeCell ref="C136:G136"/>
    <mergeCell ref="C137:G137"/>
    <mergeCell ref="C138:G138"/>
    <mergeCell ref="C139:G139"/>
    <mergeCell ref="B119:B121"/>
    <mergeCell ref="C119:G121"/>
    <mergeCell ref="H119:H121"/>
    <mergeCell ref="I119:I121"/>
    <mergeCell ref="J119:J121"/>
    <mergeCell ref="B125:B126"/>
    <mergeCell ref="C125:G126"/>
    <mergeCell ref="H125:H126"/>
    <mergeCell ref="I125:I126"/>
    <mergeCell ref="J125:J126"/>
  </mergeCells>
  <phoneticPr fontId="42"/>
  <pageMargins left="0.7" right="0.7" top="0.75" bottom="0.75" header="0.3" footer="0.3"/>
  <pageSetup paperSize="9" scale="95" fitToWidth="1" fitToHeight="1" orientation="landscape" usePrinterDefaults="1" r:id="rId1"/>
  <rowBreaks count="3" manualBreakCount="3">
    <brk id="33" max="10" man="1"/>
    <brk id="67" max="10" man="1"/>
    <brk id="106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L139"/>
  <sheetViews>
    <sheetView view="pageBreakPreview" topLeftCell="A79" zoomScale="70" zoomScaleSheetLayoutView="70" workbookViewId="0">
      <selection activeCell="F15" sqref="F15"/>
    </sheetView>
  </sheetViews>
  <sheetFormatPr defaultColWidth="9" defaultRowHeight="12"/>
  <cols>
    <col min="1" max="1" width="4.125" style="29" customWidth="1"/>
    <col min="2" max="2" width="13.875" style="29" customWidth="1"/>
    <col min="3" max="3" width="25.75" style="29" customWidth="1"/>
    <col min="4" max="9" width="10.75" style="29" customWidth="1"/>
    <col min="10" max="10" width="7.5" style="29" customWidth="1"/>
    <col min="11" max="11" width="16.375" style="29" customWidth="1"/>
    <col min="12" max="12" width="1.875" style="29" customWidth="1"/>
    <col min="13" max="13" width="3.375" style="29" customWidth="1"/>
    <col min="14" max="16384" width="9" style="29"/>
  </cols>
  <sheetData>
    <row r="1" spans="2:12" ht="30" customHeight="1">
      <c r="B1" s="302" t="s">
        <v>585</v>
      </c>
      <c r="C1" s="302"/>
      <c r="D1" s="319"/>
    </row>
    <row r="2" spans="2:12" ht="21" customHeight="1">
      <c r="B2" s="52" t="s">
        <v>510</v>
      </c>
      <c r="C2" s="31"/>
      <c r="D2" s="31" t="s">
        <v>511</v>
      </c>
      <c r="E2" s="42"/>
      <c r="F2" s="42"/>
      <c r="G2" s="42"/>
      <c r="H2" s="64"/>
      <c r="I2" s="12" t="s">
        <v>293</v>
      </c>
      <c r="J2" s="12" t="s">
        <v>166</v>
      </c>
      <c r="K2" s="12" t="s">
        <v>120</v>
      </c>
      <c r="L2" s="124"/>
    </row>
    <row r="3" spans="2:12" ht="15" customHeight="1">
      <c r="B3" s="213"/>
      <c r="C3" s="213"/>
      <c r="D3" s="12" t="s">
        <v>479</v>
      </c>
      <c r="E3" s="12" t="s">
        <v>512</v>
      </c>
      <c r="F3" s="12" t="s">
        <v>513</v>
      </c>
      <c r="G3" s="12" t="s">
        <v>515</v>
      </c>
      <c r="H3" s="12" t="s">
        <v>315</v>
      </c>
      <c r="I3" s="12" t="s">
        <v>518</v>
      </c>
      <c r="J3" s="12"/>
      <c r="K3" s="12"/>
      <c r="L3" s="124"/>
    </row>
    <row r="4" spans="2:12" ht="15" customHeight="1">
      <c r="B4" s="213" t="s">
        <v>239</v>
      </c>
      <c r="C4" s="213"/>
      <c r="D4" s="12"/>
      <c r="E4" s="12"/>
      <c r="F4" s="12"/>
      <c r="G4" s="12"/>
      <c r="H4" s="12"/>
      <c r="I4" s="12"/>
      <c r="J4" s="12"/>
      <c r="K4" s="12"/>
      <c r="L4" s="124"/>
    </row>
    <row r="5" spans="2:12" ht="15" customHeight="1">
      <c r="B5" s="213"/>
      <c r="C5" s="213"/>
      <c r="D5" s="12"/>
      <c r="E5" s="12"/>
      <c r="F5" s="12"/>
      <c r="G5" s="12"/>
      <c r="H5" s="12"/>
      <c r="I5" s="343"/>
      <c r="J5" s="12"/>
      <c r="K5" s="12"/>
      <c r="L5" s="124"/>
    </row>
    <row r="6" spans="2:12" ht="15" customHeight="1">
      <c r="B6" s="303"/>
      <c r="C6" s="303" t="s">
        <v>769</v>
      </c>
      <c r="D6" s="67"/>
      <c r="E6" s="67"/>
      <c r="F6" s="67"/>
      <c r="G6" s="67"/>
      <c r="H6" s="250"/>
      <c r="I6" s="343"/>
      <c r="J6" s="12"/>
      <c r="K6" s="12" t="s">
        <v>774</v>
      </c>
      <c r="L6" s="124"/>
    </row>
    <row r="7" spans="2:12" ht="15" customHeight="1">
      <c r="B7" s="304"/>
      <c r="C7" s="304" t="s">
        <v>504</v>
      </c>
      <c r="D7" s="67" t="s">
        <v>258</v>
      </c>
      <c r="E7" s="67">
        <v>0.25</v>
      </c>
      <c r="F7" s="67">
        <v>0.55000000000000004</v>
      </c>
      <c r="G7" s="67">
        <v>0.45</v>
      </c>
      <c r="H7" s="250">
        <v>53.2</v>
      </c>
      <c r="I7" s="343">
        <v>23.9</v>
      </c>
      <c r="J7" s="12" t="s">
        <v>42</v>
      </c>
      <c r="K7" s="12"/>
    </row>
    <row r="8" spans="2:12" ht="15" customHeight="1">
      <c r="B8" s="304"/>
      <c r="C8" s="304" t="s">
        <v>405</v>
      </c>
      <c r="D8" s="67">
        <v>0.85</v>
      </c>
      <c r="E8" s="67">
        <v>0.25</v>
      </c>
      <c r="F8" s="67">
        <v>0.55000000000000004</v>
      </c>
      <c r="G8" s="67">
        <v>0.34</v>
      </c>
      <c r="H8" s="250">
        <v>15.1</v>
      </c>
      <c r="I8" s="343">
        <v>5.0999999999999996</v>
      </c>
      <c r="J8" s="12" t="s">
        <v>42</v>
      </c>
      <c r="K8" s="12"/>
    </row>
    <row r="9" spans="2:12" ht="15" customHeight="1">
      <c r="B9" s="304"/>
      <c r="C9" s="304" t="s">
        <v>523</v>
      </c>
      <c r="D9" s="67">
        <v>1.35</v>
      </c>
      <c r="E9" s="67">
        <v>0.25</v>
      </c>
      <c r="F9" s="67">
        <v>0.75</v>
      </c>
      <c r="G9" s="67">
        <v>0.68</v>
      </c>
      <c r="H9" s="250">
        <v>13</v>
      </c>
      <c r="I9" s="343">
        <v>8.8000000000000007</v>
      </c>
      <c r="J9" s="12" t="s">
        <v>42</v>
      </c>
      <c r="K9" s="12"/>
    </row>
    <row r="10" spans="2:12" ht="15" customHeight="1">
      <c r="B10" s="303"/>
      <c r="C10" s="12" t="s">
        <v>36</v>
      </c>
      <c r="D10" s="67"/>
      <c r="E10" s="67"/>
      <c r="F10" s="67"/>
      <c r="G10" s="67"/>
      <c r="H10" s="343">
        <v>81.3</v>
      </c>
      <c r="I10" s="343">
        <v>37.799999999999997</v>
      </c>
      <c r="J10" s="12" t="s">
        <v>42</v>
      </c>
      <c r="K10" s="290"/>
    </row>
    <row r="11" spans="2:12" ht="15" customHeight="1">
      <c r="B11" s="303"/>
      <c r="C11" s="303" t="s">
        <v>628</v>
      </c>
      <c r="D11" s="67"/>
      <c r="E11" s="67"/>
      <c r="F11" s="67"/>
      <c r="G11" s="67"/>
      <c r="H11" s="250"/>
      <c r="I11" s="343"/>
      <c r="J11" s="12"/>
      <c r="K11" s="12"/>
    </row>
    <row r="12" spans="2:12" ht="15" customHeight="1">
      <c r="B12" s="304"/>
      <c r="C12" s="304" t="s">
        <v>86</v>
      </c>
      <c r="D12" s="67">
        <v>3.4</v>
      </c>
      <c r="E12" s="67">
        <v>0.25</v>
      </c>
      <c r="F12" s="67">
        <v>0.75</v>
      </c>
      <c r="G12" s="67">
        <v>1.7</v>
      </c>
      <c r="H12" s="250">
        <v>6</v>
      </c>
      <c r="I12" s="343">
        <v>10.199999999999999</v>
      </c>
      <c r="J12" s="12" t="s">
        <v>42</v>
      </c>
      <c r="K12" s="12"/>
    </row>
    <row r="13" spans="2:12" ht="15" customHeight="1">
      <c r="B13" s="304"/>
      <c r="C13" s="304" t="s">
        <v>506</v>
      </c>
      <c r="D13" s="67" t="s">
        <v>590</v>
      </c>
      <c r="E13" s="67">
        <v>0.25</v>
      </c>
      <c r="F13" s="67">
        <v>0.75</v>
      </c>
      <c r="G13" s="67">
        <v>2.75</v>
      </c>
      <c r="H13" s="250">
        <v>13.4</v>
      </c>
      <c r="I13" s="343">
        <v>36.9</v>
      </c>
      <c r="J13" s="12" t="s">
        <v>42</v>
      </c>
      <c r="K13" s="12"/>
    </row>
    <row r="14" spans="2:12" ht="15" customHeight="1">
      <c r="B14" s="304"/>
      <c r="C14" s="304" t="s">
        <v>79</v>
      </c>
      <c r="D14" s="67" t="s">
        <v>526</v>
      </c>
      <c r="E14" s="67">
        <v>0.25</v>
      </c>
      <c r="F14" s="67">
        <v>0.75</v>
      </c>
      <c r="G14" s="67">
        <v>0.65</v>
      </c>
      <c r="H14" s="250">
        <v>17</v>
      </c>
      <c r="I14" s="343">
        <v>11.1</v>
      </c>
      <c r="J14" s="12" t="s">
        <v>42</v>
      </c>
      <c r="K14" s="290"/>
    </row>
    <row r="15" spans="2:12" ht="15" customHeight="1">
      <c r="B15" s="303"/>
      <c r="C15" s="12" t="s">
        <v>36</v>
      </c>
      <c r="D15" s="67"/>
      <c r="E15" s="67"/>
      <c r="F15" s="67"/>
      <c r="G15" s="67"/>
      <c r="H15" s="343">
        <v>36.4</v>
      </c>
      <c r="I15" s="343">
        <v>58.2</v>
      </c>
      <c r="J15" s="12" t="s">
        <v>42</v>
      </c>
      <c r="K15" s="12"/>
    </row>
    <row r="16" spans="2:12" ht="15" customHeight="1">
      <c r="B16" s="303"/>
      <c r="C16" s="303" t="s">
        <v>770</v>
      </c>
      <c r="D16" s="67"/>
      <c r="E16" s="67"/>
      <c r="F16" s="67"/>
      <c r="G16" s="67"/>
      <c r="H16" s="250"/>
      <c r="I16" s="354"/>
      <c r="J16" s="12"/>
      <c r="K16" s="12"/>
    </row>
    <row r="17" spans="2:11" ht="15" customHeight="1">
      <c r="B17" s="304"/>
      <c r="C17" s="304" t="s">
        <v>230</v>
      </c>
      <c r="D17" s="250" t="s">
        <v>595</v>
      </c>
      <c r="E17" s="67">
        <v>0.25</v>
      </c>
      <c r="F17" s="67">
        <v>0.75</v>
      </c>
      <c r="G17" s="67">
        <v>1.25</v>
      </c>
      <c r="H17" s="250">
        <v>11</v>
      </c>
      <c r="I17" s="343">
        <v>13.8</v>
      </c>
      <c r="J17" s="12" t="s">
        <v>42</v>
      </c>
      <c r="K17" s="12"/>
    </row>
    <row r="18" spans="2:11" ht="15" customHeight="1">
      <c r="B18" s="304"/>
      <c r="C18" s="304" t="s">
        <v>403</v>
      </c>
      <c r="D18" s="250" t="s">
        <v>437</v>
      </c>
      <c r="E18" s="67">
        <v>0.25</v>
      </c>
      <c r="F18" s="67">
        <v>0.75</v>
      </c>
      <c r="G18" s="67">
        <v>0.91</v>
      </c>
      <c r="H18" s="250">
        <v>16.100000000000001</v>
      </c>
      <c r="I18" s="343">
        <v>14.7</v>
      </c>
      <c r="J18" s="12" t="s">
        <v>42</v>
      </c>
      <c r="K18" s="369"/>
    </row>
    <row r="19" spans="2:11" ht="15" customHeight="1">
      <c r="B19" s="304"/>
      <c r="C19" s="304" t="s">
        <v>360</v>
      </c>
      <c r="D19" s="250" t="s">
        <v>597</v>
      </c>
      <c r="E19" s="67">
        <v>0.25</v>
      </c>
      <c r="F19" s="67">
        <v>0.75</v>
      </c>
      <c r="G19" s="67">
        <v>1.01</v>
      </c>
      <c r="H19" s="250">
        <v>23.7</v>
      </c>
      <c r="I19" s="343">
        <v>23.9</v>
      </c>
      <c r="J19" s="12" t="s">
        <v>42</v>
      </c>
      <c r="K19" s="290"/>
    </row>
    <row r="20" spans="2:11" ht="15" customHeight="1">
      <c r="B20" s="304"/>
      <c r="C20" s="304" t="s">
        <v>283</v>
      </c>
      <c r="D20" s="250" t="s">
        <v>462</v>
      </c>
      <c r="E20" s="67">
        <v>0.25</v>
      </c>
      <c r="F20" s="67">
        <v>0.75</v>
      </c>
      <c r="G20" s="67">
        <v>0.84</v>
      </c>
      <c r="H20" s="250">
        <v>1</v>
      </c>
      <c r="I20" s="343">
        <v>0.8</v>
      </c>
      <c r="J20" s="12" t="s">
        <v>42</v>
      </c>
      <c r="K20" s="290"/>
    </row>
    <row r="21" spans="2:11" ht="15" customHeight="1">
      <c r="B21" s="304"/>
      <c r="C21" s="304" t="s">
        <v>241</v>
      </c>
      <c r="D21" s="250" t="s">
        <v>207</v>
      </c>
      <c r="E21" s="67">
        <v>0.25</v>
      </c>
      <c r="F21" s="67">
        <v>0.75</v>
      </c>
      <c r="G21" s="67">
        <v>0.98</v>
      </c>
      <c r="H21" s="250">
        <v>4.5</v>
      </c>
      <c r="I21" s="343">
        <v>4.4000000000000004</v>
      </c>
      <c r="J21" s="12" t="s">
        <v>42</v>
      </c>
      <c r="K21" s="290"/>
    </row>
    <row r="22" spans="2:11" ht="15" customHeight="1">
      <c r="B22" s="304"/>
      <c r="C22" s="304" t="s">
        <v>599</v>
      </c>
      <c r="D22" s="250" t="s">
        <v>524</v>
      </c>
      <c r="E22" s="67">
        <v>0.25</v>
      </c>
      <c r="F22" s="67">
        <v>0.75</v>
      </c>
      <c r="G22" s="67">
        <v>0.88</v>
      </c>
      <c r="H22" s="250">
        <v>9.1999999999999993</v>
      </c>
      <c r="I22" s="343">
        <v>8.1</v>
      </c>
      <c r="J22" s="12" t="s">
        <v>42</v>
      </c>
      <c r="K22" s="290"/>
    </row>
    <row r="23" spans="2:11" ht="15" customHeight="1">
      <c r="B23" s="304"/>
      <c r="C23" s="304" t="s">
        <v>112</v>
      </c>
      <c r="D23" s="250" t="s">
        <v>154</v>
      </c>
      <c r="E23" s="67">
        <v>0.25</v>
      </c>
      <c r="F23" s="67">
        <v>0.75</v>
      </c>
      <c r="G23" s="67">
        <v>0.78</v>
      </c>
      <c r="H23" s="250">
        <v>4.3</v>
      </c>
      <c r="I23" s="343">
        <v>3.4</v>
      </c>
      <c r="J23" s="12" t="s">
        <v>42</v>
      </c>
      <c r="K23" s="290"/>
    </row>
    <row r="24" spans="2:11" ht="15" customHeight="1">
      <c r="B24" s="304"/>
      <c r="C24" s="304" t="s">
        <v>96</v>
      </c>
      <c r="D24" s="250" t="s">
        <v>392</v>
      </c>
      <c r="E24" s="67">
        <v>0.25</v>
      </c>
      <c r="F24" s="67">
        <v>0.75</v>
      </c>
      <c r="G24" s="67">
        <v>0.7</v>
      </c>
      <c r="H24" s="250">
        <v>3.8</v>
      </c>
      <c r="I24" s="343">
        <v>2.7</v>
      </c>
      <c r="J24" s="12" t="s">
        <v>42</v>
      </c>
      <c r="K24" s="290"/>
    </row>
    <row r="25" spans="2:11" ht="15" customHeight="1">
      <c r="B25" s="304"/>
      <c r="C25" s="304" t="s">
        <v>600</v>
      </c>
      <c r="D25" s="250" t="s">
        <v>601</v>
      </c>
      <c r="E25" s="67">
        <v>0.25</v>
      </c>
      <c r="F25" s="67">
        <v>0.75</v>
      </c>
      <c r="G25" s="67">
        <v>0.45</v>
      </c>
      <c r="H25" s="250">
        <v>5</v>
      </c>
      <c r="I25" s="343">
        <v>2.2999999999999998</v>
      </c>
      <c r="J25" s="12" t="s">
        <v>42</v>
      </c>
      <c r="K25" s="290"/>
    </row>
    <row r="26" spans="2:11" ht="15" customHeight="1">
      <c r="B26" s="304"/>
      <c r="C26" s="12" t="s">
        <v>36</v>
      </c>
      <c r="D26" s="67"/>
      <c r="E26" s="67"/>
      <c r="F26" s="67"/>
      <c r="G26" s="67"/>
      <c r="H26" s="343">
        <v>78.599999999999994</v>
      </c>
      <c r="I26" s="343">
        <v>74.099999999999994</v>
      </c>
      <c r="J26" s="12" t="s">
        <v>42</v>
      </c>
      <c r="K26" s="290"/>
    </row>
    <row r="27" spans="2:11" ht="15" customHeight="1">
      <c r="B27" s="303"/>
      <c r="C27" s="303" t="s">
        <v>771</v>
      </c>
      <c r="D27" s="67"/>
      <c r="E27" s="67"/>
      <c r="F27" s="67"/>
      <c r="G27" s="67"/>
      <c r="H27" s="250"/>
      <c r="I27" s="343"/>
      <c r="J27" s="12"/>
      <c r="K27" s="290"/>
    </row>
    <row r="28" spans="2:11" ht="15" customHeight="1">
      <c r="B28" s="304"/>
      <c r="C28" s="304" t="s">
        <v>318</v>
      </c>
      <c r="D28" s="67" t="s">
        <v>428</v>
      </c>
      <c r="E28" s="67">
        <v>0.25</v>
      </c>
      <c r="F28" s="67">
        <v>0.75</v>
      </c>
      <c r="G28" s="67">
        <v>0.6</v>
      </c>
      <c r="H28" s="250">
        <v>11.9</v>
      </c>
      <c r="I28" s="343">
        <v>7.1</v>
      </c>
      <c r="J28" s="12" t="s">
        <v>42</v>
      </c>
      <c r="K28" s="290"/>
    </row>
    <row r="29" spans="2:11" ht="15" customHeight="1">
      <c r="B29" s="303"/>
      <c r="C29" s="303"/>
      <c r="D29" s="67"/>
      <c r="E29" s="67"/>
      <c r="F29" s="67"/>
      <c r="G29" s="67"/>
      <c r="H29" s="250"/>
      <c r="I29" s="343"/>
      <c r="J29" s="12"/>
      <c r="K29" s="290"/>
    </row>
    <row r="30" spans="2:11" ht="15" customHeight="1">
      <c r="B30" s="213"/>
      <c r="C30" s="213" t="s">
        <v>773</v>
      </c>
      <c r="D30" s="67"/>
      <c r="E30" s="67"/>
      <c r="F30" s="67"/>
      <c r="G30" s="67"/>
      <c r="H30" s="250"/>
      <c r="I30" s="250"/>
      <c r="J30" s="12"/>
      <c r="K30" s="290"/>
    </row>
    <row r="31" spans="2:11" ht="15" customHeight="1">
      <c r="B31" s="305"/>
      <c r="C31" s="305" t="s">
        <v>602</v>
      </c>
      <c r="D31" s="250">
        <v>1.9</v>
      </c>
      <c r="E31" s="67">
        <v>0.25</v>
      </c>
      <c r="F31" s="67">
        <v>0.75</v>
      </c>
      <c r="G31" s="67">
        <v>0.95</v>
      </c>
      <c r="H31" s="250">
        <v>5.6</v>
      </c>
      <c r="I31" s="12">
        <v>5.3</v>
      </c>
      <c r="J31" s="12" t="s">
        <v>42</v>
      </c>
      <c r="K31" s="290"/>
    </row>
    <row r="32" spans="2:11" ht="15" customHeight="1">
      <c r="B32" s="305"/>
      <c r="C32" s="305"/>
      <c r="D32" s="250"/>
      <c r="E32" s="67"/>
      <c r="F32" s="67"/>
      <c r="G32" s="67"/>
      <c r="H32" s="250"/>
      <c r="I32" s="12"/>
      <c r="J32" s="12"/>
      <c r="K32" s="290"/>
    </row>
    <row r="33" spans="1:12" ht="15" customHeight="1">
      <c r="B33" s="213"/>
      <c r="C33" s="213"/>
      <c r="D33" s="67"/>
      <c r="E33" s="67"/>
      <c r="F33" s="67"/>
      <c r="G33" s="67"/>
      <c r="H33" s="250"/>
      <c r="I33" s="12"/>
      <c r="J33" s="12"/>
      <c r="K33" s="290"/>
    </row>
    <row r="34" spans="1:12" ht="13.5" customHeight="1">
      <c r="B34" s="306"/>
      <c r="C34" s="306"/>
      <c r="D34" s="320"/>
      <c r="E34" s="320"/>
      <c r="F34" s="320"/>
      <c r="G34" s="320"/>
      <c r="H34" s="344"/>
      <c r="I34" s="355"/>
      <c r="J34" s="355"/>
      <c r="K34" s="355"/>
    </row>
    <row r="35" spans="1:12" ht="13.5" customHeight="1">
      <c r="A35" s="59"/>
      <c r="B35" s="306"/>
      <c r="C35" s="306"/>
      <c r="D35" s="320"/>
      <c r="E35" s="320"/>
      <c r="F35" s="320"/>
      <c r="G35" s="320"/>
      <c r="H35" s="344"/>
      <c r="I35" s="355"/>
      <c r="J35" s="355"/>
      <c r="K35" s="355"/>
      <c r="L35" s="59"/>
    </row>
    <row r="36" spans="1:12" ht="21" customHeight="1">
      <c r="B36" s="52" t="s">
        <v>510</v>
      </c>
      <c r="C36" s="31"/>
      <c r="D36" s="31" t="s">
        <v>511</v>
      </c>
      <c r="E36" s="42"/>
      <c r="F36" s="42"/>
      <c r="G36" s="42"/>
      <c r="H36" s="64"/>
      <c r="I36" s="12" t="s">
        <v>293</v>
      </c>
      <c r="J36" s="12" t="s">
        <v>166</v>
      </c>
      <c r="K36" s="12" t="s">
        <v>120</v>
      </c>
      <c r="L36" s="124"/>
    </row>
    <row r="37" spans="1:12" ht="15" customHeight="1">
      <c r="B37" s="213"/>
      <c r="C37" s="213"/>
      <c r="D37" s="12" t="s">
        <v>479</v>
      </c>
      <c r="E37" s="12" t="s">
        <v>512</v>
      </c>
      <c r="F37" s="12" t="s">
        <v>513</v>
      </c>
      <c r="G37" s="12" t="s">
        <v>515</v>
      </c>
      <c r="H37" s="12" t="s">
        <v>315</v>
      </c>
      <c r="I37" s="12" t="s">
        <v>518</v>
      </c>
      <c r="J37" s="12" t="s">
        <v>42</v>
      </c>
      <c r="K37" s="12"/>
    </row>
    <row r="38" spans="1:12" ht="15" customHeight="1">
      <c r="B38" s="303"/>
      <c r="C38" s="303"/>
      <c r="D38" s="67"/>
      <c r="E38" s="67"/>
      <c r="F38" s="67"/>
      <c r="G38" s="67"/>
      <c r="H38" s="250"/>
      <c r="I38" s="284"/>
      <c r="J38" s="12"/>
      <c r="K38" s="12"/>
    </row>
    <row r="39" spans="1:12" ht="15" customHeight="1">
      <c r="B39" s="307"/>
      <c r="C39" s="307" t="s">
        <v>775</v>
      </c>
      <c r="D39" s="67"/>
      <c r="E39" s="67"/>
      <c r="F39" s="67"/>
      <c r="G39" s="67"/>
      <c r="H39" s="345"/>
      <c r="I39" s="354">
        <v>182.5</v>
      </c>
      <c r="J39" s="64" t="s">
        <v>42</v>
      </c>
      <c r="K39" s="12"/>
    </row>
    <row r="40" spans="1:12" ht="15" customHeight="1">
      <c r="B40" s="303"/>
      <c r="C40" s="303"/>
      <c r="D40" s="67"/>
      <c r="E40" s="67"/>
      <c r="F40" s="67"/>
      <c r="G40" s="67"/>
      <c r="H40" s="250"/>
      <c r="I40" s="356"/>
      <c r="J40" s="12"/>
      <c r="K40" s="12"/>
    </row>
    <row r="41" spans="1:12" ht="15" customHeight="1">
      <c r="B41" s="52" t="s">
        <v>776</v>
      </c>
      <c r="C41" s="52"/>
      <c r="D41" s="67"/>
      <c r="E41" s="67"/>
      <c r="F41" s="67"/>
      <c r="G41" s="67"/>
      <c r="H41" s="250"/>
      <c r="I41" s="343"/>
      <c r="J41" s="12"/>
      <c r="K41" s="12"/>
    </row>
    <row r="42" spans="1:12" ht="15" customHeight="1">
      <c r="B42" s="303"/>
      <c r="C42" s="303"/>
      <c r="D42" s="67"/>
      <c r="E42" s="67"/>
      <c r="F42" s="67"/>
      <c r="G42" s="67"/>
      <c r="H42" s="250"/>
      <c r="I42" s="343"/>
      <c r="J42" s="12"/>
      <c r="K42" s="290"/>
    </row>
    <row r="43" spans="1:12" ht="15" customHeight="1">
      <c r="B43" s="303"/>
      <c r="C43" s="303" t="s">
        <v>53</v>
      </c>
      <c r="D43" s="67"/>
      <c r="E43" s="67"/>
      <c r="F43" s="67"/>
      <c r="G43" s="67"/>
      <c r="H43" s="250"/>
      <c r="I43" s="343"/>
      <c r="J43" s="12"/>
      <c r="K43" s="12"/>
    </row>
    <row r="44" spans="1:12" ht="15" customHeight="1">
      <c r="B44" s="304"/>
      <c r="C44" s="304" t="s">
        <v>151</v>
      </c>
      <c r="D44" s="67" t="s">
        <v>217</v>
      </c>
      <c r="E44" s="67">
        <v>0.4</v>
      </c>
      <c r="F44" s="67">
        <v>0.4</v>
      </c>
      <c r="G44" s="67">
        <v>0.59</v>
      </c>
      <c r="H44" s="250">
        <v>7.5</v>
      </c>
      <c r="I44" s="343">
        <v>4.4000000000000004</v>
      </c>
      <c r="J44" s="12" t="s">
        <v>42</v>
      </c>
      <c r="K44" s="12"/>
    </row>
    <row r="45" spans="1:12" ht="15" customHeight="1">
      <c r="B45" s="303"/>
      <c r="C45" s="303"/>
      <c r="D45" s="67"/>
      <c r="E45" s="67"/>
      <c r="F45" s="67"/>
      <c r="G45" s="67"/>
      <c r="H45" s="250"/>
      <c r="I45" s="343">
        <v>4.4000000000000004</v>
      </c>
      <c r="J45" s="12" t="s">
        <v>42</v>
      </c>
      <c r="K45" s="290"/>
    </row>
    <row r="46" spans="1:12" ht="15" customHeight="1">
      <c r="B46" s="303"/>
      <c r="C46" s="303" t="s">
        <v>777</v>
      </c>
      <c r="D46" s="67"/>
      <c r="E46" s="67"/>
      <c r="F46" s="67"/>
      <c r="G46" s="67"/>
      <c r="H46" s="250"/>
      <c r="I46" s="343"/>
      <c r="J46" s="12"/>
      <c r="K46" s="12"/>
    </row>
    <row r="47" spans="1:12" ht="15" customHeight="1">
      <c r="B47" s="304"/>
      <c r="C47" s="304" t="s">
        <v>504</v>
      </c>
      <c r="D47" s="67" t="s">
        <v>588</v>
      </c>
      <c r="E47" s="67">
        <v>0.4</v>
      </c>
      <c r="F47" s="67">
        <v>0.4</v>
      </c>
      <c r="G47" s="67">
        <v>0.82</v>
      </c>
      <c r="H47" s="250">
        <v>53.2</v>
      </c>
      <c r="I47" s="343">
        <v>43.6</v>
      </c>
      <c r="J47" s="12" t="s">
        <v>42</v>
      </c>
      <c r="K47" s="290"/>
    </row>
    <row r="48" spans="1:12" ht="15" customHeight="1">
      <c r="B48" s="304"/>
      <c r="C48" s="304" t="s">
        <v>405</v>
      </c>
      <c r="D48" s="67">
        <v>2</v>
      </c>
      <c r="E48" s="67">
        <v>0.4</v>
      </c>
      <c r="F48" s="67">
        <v>0.4</v>
      </c>
      <c r="G48" s="67">
        <v>0.8</v>
      </c>
      <c r="H48" s="250">
        <v>15.1</v>
      </c>
      <c r="I48" s="343">
        <v>12.1</v>
      </c>
      <c r="J48" s="12" t="s">
        <v>42</v>
      </c>
      <c r="K48" s="12"/>
    </row>
    <row r="49" spans="2:11" ht="15" customHeight="1">
      <c r="B49" s="303"/>
      <c r="C49" s="12" t="s">
        <v>36</v>
      </c>
      <c r="D49" s="67"/>
      <c r="E49" s="67"/>
      <c r="F49" s="67"/>
      <c r="G49" s="67"/>
      <c r="H49" s="343">
        <v>68.3</v>
      </c>
      <c r="I49" s="343">
        <v>55.7</v>
      </c>
      <c r="J49" s="12" t="s">
        <v>42</v>
      </c>
      <c r="K49" s="12"/>
    </row>
    <row r="50" spans="2:11" ht="15" customHeight="1">
      <c r="B50" s="213"/>
      <c r="C50" s="213"/>
      <c r="D50" s="67"/>
      <c r="E50" s="67"/>
      <c r="F50" s="67"/>
      <c r="G50" s="67"/>
      <c r="H50" s="250"/>
      <c r="I50" s="354"/>
      <c r="J50" s="12"/>
      <c r="K50" s="12"/>
    </row>
    <row r="51" spans="2:11" ht="15" customHeight="1">
      <c r="B51" s="307"/>
      <c r="C51" s="307" t="s">
        <v>160</v>
      </c>
      <c r="D51" s="67"/>
      <c r="E51" s="67"/>
      <c r="F51" s="67"/>
      <c r="G51" s="67"/>
      <c r="H51" s="345"/>
      <c r="I51" s="354">
        <v>60.1</v>
      </c>
      <c r="J51" s="64" t="s">
        <v>42</v>
      </c>
      <c r="K51" s="12"/>
    </row>
    <row r="52" spans="2:11" ht="15" customHeight="1">
      <c r="B52" s="303"/>
      <c r="C52" s="303"/>
      <c r="D52" s="67"/>
      <c r="E52" s="67"/>
      <c r="F52" s="67"/>
      <c r="G52" s="67"/>
      <c r="H52" s="250"/>
      <c r="I52" s="343"/>
      <c r="J52" s="12"/>
      <c r="K52" s="12"/>
    </row>
    <row r="53" spans="2:11" ht="15" customHeight="1">
      <c r="B53" s="213"/>
      <c r="C53" s="213"/>
      <c r="D53" s="67"/>
      <c r="E53" s="67"/>
      <c r="F53" s="67"/>
      <c r="G53" s="67"/>
      <c r="H53" s="250"/>
      <c r="I53" s="250"/>
      <c r="J53" s="12"/>
      <c r="K53" s="12"/>
    </row>
    <row r="54" spans="2:11" ht="15" customHeight="1">
      <c r="B54" s="52"/>
      <c r="C54" s="51"/>
      <c r="D54" s="321"/>
      <c r="E54" s="331"/>
      <c r="F54" s="331"/>
      <c r="G54" s="331"/>
      <c r="H54" s="346"/>
      <c r="I54" s="12"/>
      <c r="J54" s="12"/>
      <c r="K54" s="12"/>
    </row>
    <row r="55" spans="2:11" ht="15" customHeight="1">
      <c r="B55" s="213"/>
      <c r="C55" s="213"/>
      <c r="D55" s="67"/>
      <c r="E55" s="67"/>
      <c r="F55" s="67"/>
      <c r="G55" s="67"/>
      <c r="H55" s="250"/>
      <c r="I55" s="12"/>
      <c r="J55" s="12"/>
      <c r="K55" s="12"/>
    </row>
    <row r="56" spans="2:11" ht="15" customHeight="1">
      <c r="B56" s="308" t="s">
        <v>372</v>
      </c>
      <c r="C56" s="310" t="s">
        <v>576</v>
      </c>
      <c r="D56" s="322" t="s">
        <v>615</v>
      </c>
      <c r="E56" s="332"/>
      <c r="F56" s="332"/>
      <c r="G56" s="332"/>
      <c r="H56" s="332"/>
      <c r="I56" s="357">
        <v>864.1</v>
      </c>
      <c r="J56" s="125" t="s">
        <v>18</v>
      </c>
      <c r="K56" s="12" t="s">
        <v>795</v>
      </c>
    </row>
    <row r="57" spans="2:11" ht="15" customHeight="1">
      <c r="B57" s="308" t="s">
        <v>378</v>
      </c>
      <c r="C57" s="310" t="s">
        <v>441</v>
      </c>
      <c r="D57" s="322" t="s">
        <v>605</v>
      </c>
      <c r="E57" s="332"/>
      <c r="F57" s="332"/>
      <c r="G57" s="332"/>
      <c r="H57" s="332"/>
      <c r="I57" s="357">
        <v>1593.8</v>
      </c>
      <c r="J57" s="125" t="s">
        <v>18</v>
      </c>
      <c r="K57" s="12" t="s">
        <v>795</v>
      </c>
    </row>
    <row r="58" spans="2:11" ht="15" customHeight="1">
      <c r="B58" s="213" t="s">
        <v>212</v>
      </c>
      <c r="C58" s="213" t="s">
        <v>739</v>
      </c>
      <c r="D58" s="323" t="s">
        <v>586</v>
      </c>
      <c r="E58" s="67"/>
      <c r="F58" s="67"/>
      <c r="G58" s="67"/>
      <c r="H58" s="345"/>
      <c r="I58" s="250">
        <v>614</v>
      </c>
      <c r="J58" s="64" t="s">
        <v>42</v>
      </c>
      <c r="K58" s="12"/>
    </row>
    <row r="59" spans="2:11" ht="15" customHeight="1">
      <c r="B59" s="213"/>
      <c r="C59" s="213"/>
      <c r="D59" s="67"/>
      <c r="E59" s="67"/>
      <c r="F59" s="67"/>
      <c r="G59" s="67"/>
      <c r="H59" s="250"/>
      <c r="I59" s="250"/>
      <c r="J59" s="12"/>
      <c r="K59" s="12"/>
    </row>
    <row r="60" spans="2:11" ht="15" customHeight="1">
      <c r="B60" s="213"/>
      <c r="C60" s="213"/>
      <c r="D60" s="67"/>
      <c r="E60" s="67"/>
      <c r="F60" s="67"/>
      <c r="G60" s="67"/>
      <c r="H60" s="250"/>
      <c r="I60" s="250"/>
      <c r="J60" s="12"/>
      <c r="K60" s="12"/>
    </row>
    <row r="61" spans="2:11" ht="15" customHeight="1">
      <c r="B61" s="213"/>
      <c r="C61" s="213"/>
      <c r="D61" s="67"/>
      <c r="E61" s="67"/>
      <c r="F61" s="67"/>
      <c r="G61" s="67"/>
      <c r="H61" s="250"/>
      <c r="I61" s="250"/>
      <c r="J61" s="12"/>
      <c r="K61" s="12"/>
    </row>
    <row r="62" spans="2:11" ht="15" customHeight="1">
      <c r="B62" s="303"/>
      <c r="C62" s="303"/>
      <c r="D62" s="67"/>
      <c r="E62" s="67"/>
      <c r="F62" s="67"/>
      <c r="G62" s="67"/>
      <c r="H62" s="250"/>
      <c r="I62" s="354"/>
      <c r="J62" s="12"/>
      <c r="K62" s="12"/>
    </row>
    <row r="63" spans="2:11" ht="15" customHeight="1">
      <c r="B63" s="303"/>
      <c r="C63" s="303"/>
      <c r="D63" s="67"/>
      <c r="E63" s="67"/>
      <c r="F63" s="67"/>
      <c r="G63" s="67"/>
      <c r="H63" s="250"/>
      <c r="I63" s="354"/>
      <c r="J63" s="12"/>
      <c r="K63" s="12"/>
    </row>
    <row r="64" spans="2:11" ht="15" customHeight="1">
      <c r="B64" s="213"/>
      <c r="C64" s="213"/>
      <c r="D64" s="67"/>
      <c r="E64" s="67"/>
      <c r="F64" s="67"/>
      <c r="G64" s="67"/>
      <c r="H64" s="250"/>
      <c r="I64" s="354"/>
      <c r="J64" s="12"/>
      <c r="K64" s="12"/>
    </row>
    <row r="65" spans="1:12" ht="15" customHeight="1">
      <c r="B65" s="213"/>
      <c r="C65" s="213"/>
      <c r="D65" s="67"/>
      <c r="E65" s="67"/>
      <c r="F65" s="67"/>
      <c r="G65" s="67"/>
      <c r="H65" s="250"/>
      <c r="I65" s="354"/>
      <c r="J65" s="12"/>
      <c r="K65" s="12"/>
    </row>
    <row r="66" spans="1:12" ht="15" customHeight="1">
      <c r="B66" s="307"/>
      <c r="C66" s="307"/>
      <c r="D66" s="67"/>
      <c r="E66" s="67"/>
      <c r="F66" s="67"/>
      <c r="G66" s="67"/>
      <c r="H66" s="250"/>
      <c r="I66" s="354"/>
      <c r="J66" s="12"/>
      <c r="K66" s="12"/>
    </row>
    <row r="67" spans="1:12" ht="15" customHeight="1">
      <c r="B67" s="213"/>
      <c r="C67" s="213"/>
      <c r="D67" s="67"/>
      <c r="E67" s="67"/>
      <c r="F67" s="67"/>
      <c r="G67" s="67"/>
      <c r="H67" s="250"/>
      <c r="I67" s="358"/>
      <c r="J67" s="290"/>
      <c r="K67" s="290"/>
    </row>
    <row r="68" spans="1:12" ht="15" customHeight="1">
      <c r="B68" s="309"/>
      <c r="C68" s="309"/>
      <c r="D68" s="324"/>
      <c r="E68" s="324"/>
      <c r="F68" s="324"/>
      <c r="G68" s="324"/>
      <c r="H68" s="347"/>
      <c r="I68" s="359"/>
      <c r="J68" s="366"/>
      <c r="K68" s="366"/>
    </row>
    <row r="69" spans="1:12" ht="13.5" customHeight="1">
      <c r="A69" s="59"/>
      <c r="B69" s="306"/>
      <c r="C69" s="306"/>
      <c r="D69" s="320"/>
      <c r="E69" s="320"/>
      <c r="F69" s="320"/>
      <c r="G69" s="320"/>
      <c r="H69" s="344"/>
      <c r="I69" s="355"/>
      <c r="J69" s="355"/>
      <c r="K69" s="355"/>
      <c r="L69" s="59"/>
    </row>
    <row r="70" spans="1:12" ht="21" customHeight="1">
      <c r="B70" s="52" t="s">
        <v>510</v>
      </c>
      <c r="C70" s="31"/>
      <c r="D70" s="31" t="s">
        <v>511</v>
      </c>
      <c r="E70" s="42"/>
      <c r="F70" s="42"/>
      <c r="G70" s="42"/>
      <c r="H70" s="64"/>
      <c r="I70" s="12" t="s">
        <v>293</v>
      </c>
      <c r="J70" s="12" t="s">
        <v>166</v>
      </c>
      <c r="K70" s="12" t="s">
        <v>120</v>
      </c>
      <c r="L70" s="124"/>
    </row>
    <row r="71" spans="1:12" ht="15" customHeight="1">
      <c r="B71" s="21" t="s">
        <v>705</v>
      </c>
      <c r="C71" s="311"/>
      <c r="D71" s="31"/>
      <c r="E71" s="242"/>
      <c r="F71" s="242"/>
      <c r="G71" s="242"/>
      <c r="H71" s="255"/>
      <c r="I71" s="12"/>
      <c r="J71" s="12"/>
      <c r="K71" s="12"/>
    </row>
    <row r="72" spans="1:12" ht="15" customHeight="1">
      <c r="B72" s="21"/>
      <c r="C72" s="21" t="s">
        <v>763</v>
      </c>
      <c r="D72" s="51" t="s">
        <v>486</v>
      </c>
      <c r="E72" s="333"/>
      <c r="F72" s="333"/>
      <c r="G72" s="333"/>
      <c r="H72" s="348"/>
      <c r="I72" s="12">
        <v>11.7</v>
      </c>
      <c r="J72" s="12" t="s">
        <v>42</v>
      </c>
      <c r="K72" s="12"/>
    </row>
    <row r="73" spans="1:12" ht="15" customHeight="1">
      <c r="B73" s="21"/>
      <c r="C73" s="21" t="s">
        <v>764</v>
      </c>
      <c r="D73" s="51" t="s">
        <v>530</v>
      </c>
      <c r="E73" s="333"/>
      <c r="F73" s="333"/>
      <c r="G73" s="333"/>
      <c r="H73" s="348"/>
      <c r="I73" s="12">
        <v>35.299999999999997</v>
      </c>
      <c r="J73" s="12" t="s">
        <v>42</v>
      </c>
      <c r="K73" s="12"/>
    </row>
    <row r="74" spans="1:12" ht="15" customHeight="1">
      <c r="B74" s="21"/>
      <c r="C74" s="21" t="s">
        <v>142</v>
      </c>
      <c r="D74" s="51" t="s">
        <v>371</v>
      </c>
      <c r="E74" s="333"/>
      <c r="F74" s="333"/>
      <c r="G74" s="333"/>
      <c r="H74" s="348"/>
      <c r="I74" s="360">
        <v>2.2999999999999998</v>
      </c>
      <c r="J74" s="12" t="s">
        <v>42</v>
      </c>
      <c r="K74" s="12"/>
      <c r="L74" s="124"/>
    </row>
    <row r="75" spans="1:12" ht="15" customHeight="1">
      <c r="B75" s="21"/>
      <c r="C75" s="21" t="s">
        <v>765</v>
      </c>
      <c r="D75" s="51" t="s">
        <v>533</v>
      </c>
      <c r="E75" s="333"/>
      <c r="F75" s="333"/>
      <c r="G75" s="333"/>
      <c r="H75" s="348"/>
      <c r="I75" s="360">
        <v>10.199999999999999</v>
      </c>
      <c r="J75" s="12" t="s">
        <v>42</v>
      </c>
      <c r="K75" s="12"/>
      <c r="L75" s="124"/>
    </row>
    <row r="76" spans="1:12" ht="15" customHeight="1">
      <c r="B76" s="21"/>
      <c r="C76" s="21" t="s">
        <v>100</v>
      </c>
      <c r="D76" s="51" t="s">
        <v>534</v>
      </c>
      <c r="E76" s="333"/>
      <c r="F76" s="333"/>
      <c r="G76" s="333"/>
      <c r="H76" s="348"/>
      <c r="I76" s="360">
        <v>6.2</v>
      </c>
      <c r="J76" s="12" t="s">
        <v>42</v>
      </c>
      <c r="K76" s="12"/>
      <c r="L76" s="124"/>
    </row>
    <row r="77" spans="1:12" ht="15" customHeight="1">
      <c r="B77" s="21"/>
      <c r="C77" s="21" t="s">
        <v>592</v>
      </c>
      <c r="D77" s="51" t="s">
        <v>343</v>
      </c>
      <c r="E77" s="333"/>
      <c r="F77" s="333"/>
      <c r="G77" s="333"/>
      <c r="H77" s="348"/>
      <c r="I77" s="361">
        <v>65.3</v>
      </c>
      <c r="J77" s="12" t="s">
        <v>42</v>
      </c>
      <c r="K77" s="12"/>
      <c r="L77" s="124"/>
    </row>
    <row r="78" spans="1:12" ht="15" customHeight="1">
      <c r="B78" s="21"/>
      <c r="C78" s="21" t="s">
        <v>522</v>
      </c>
      <c r="D78" s="51" t="s">
        <v>535</v>
      </c>
      <c r="E78" s="333"/>
      <c r="F78" s="333"/>
      <c r="G78" s="333"/>
      <c r="H78" s="348"/>
      <c r="I78" s="360">
        <v>5.0999999999999996</v>
      </c>
      <c r="J78" s="12" t="s">
        <v>42</v>
      </c>
      <c r="K78" s="12"/>
      <c r="L78" s="124"/>
    </row>
    <row r="79" spans="1:12" ht="15" customHeight="1">
      <c r="B79" s="21"/>
      <c r="C79" s="21" t="s">
        <v>731</v>
      </c>
      <c r="D79" s="51" t="s">
        <v>537</v>
      </c>
      <c r="E79" s="333"/>
      <c r="F79" s="333"/>
      <c r="G79" s="333"/>
      <c r="H79" s="348"/>
      <c r="I79" s="360">
        <v>4.8</v>
      </c>
      <c r="J79" s="12" t="s">
        <v>42</v>
      </c>
      <c r="K79" s="12"/>
      <c r="L79" s="124"/>
    </row>
    <row r="80" spans="1:12" ht="15" customHeight="1">
      <c r="B80" s="21"/>
      <c r="C80" s="21" t="s">
        <v>288</v>
      </c>
      <c r="D80" s="51" t="s">
        <v>539</v>
      </c>
      <c r="E80" s="333"/>
      <c r="F80" s="333"/>
      <c r="G80" s="333"/>
      <c r="H80" s="348"/>
      <c r="I80" s="360">
        <v>1.9</v>
      </c>
      <c r="J80" s="12" t="s">
        <v>42</v>
      </c>
      <c r="K80" s="12"/>
      <c r="L80" s="124"/>
    </row>
    <row r="81" spans="2:12" ht="15" customHeight="1">
      <c r="B81" s="12"/>
      <c r="C81" s="31" t="s">
        <v>36</v>
      </c>
      <c r="D81" s="31"/>
      <c r="E81" s="242"/>
      <c r="F81" s="242"/>
      <c r="G81" s="242"/>
      <c r="H81" s="242"/>
      <c r="I81" s="12">
        <v>142.80000000000001</v>
      </c>
      <c r="J81" s="64" t="s">
        <v>42</v>
      </c>
      <c r="K81" s="12"/>
      <c r="L81" s="124"/>
    </row>
    <row r="82" spans="2:12" ht="15" customHeight="1">
      <c r="B82" s="21"/>
      <c r="C82" s="311"/>
      <c r="D82" s="316"/>
      <c r="E82" s="334"/>
      <c r="F82" s="334"/>
      <c r="G82" s="334"/>
      <c r="H82" s="349"/>
      <c r="I82" s="250"/>
      <c r="J82" s="33"/>
      <c r="K82" s="12"/>
      <c r="L82" s="124"/>
    </row>
    <row r="83" spans="2:12" ht="15" customHeight="1">
      <c r="B83" s="21" t="s">
        <v>556</v>
      </c>
      <c r="C83" s="312"/>
      <c r="D83" s="325" t="s">
        <v>788</v>
      </c>
      <c r="E83" s="335"/>
      <c r="F83" s="335"/>
      <c r="G83" s="335"/>
      <c r="H83" s="335"/>
      <c r="I83" s="362">
        <v>11424</v>
      </c>
      <c r="J83" s="64" t="s">
        <v>543</v>
      </c>
      <c r="K83" s="64" t="s">
        <v>789</v>
      </c>
      <c r="L83" s="124"/>
    </row>
    <row r="84" spans="2:12" ht="15" customHeight="1">
      <c r="B84" s="21"/>
      <c r="C84" s="311"/>
      <c r="D84" s="31"/>
      <c r="E84" s="242"/>
      <c r="F84" s="242"/>
      <c r="G84" s="242"/>
      <c r="H84" s="255"/>
      <c r="I84" s="290"/>
      <c r="J84" s="367"/>
      <c r="K84" s="12"/>
      <c r="L84" s="124"/>
    </row>
    <row r="85" spans="2:12" ht="15" customHeight="1">
      <c r="B85" s="213" t="s">
        <v>766</v>
      </c>
      <c r="C85" s="313"/>
      <c r="D85" s="31"/>
      <c r="E85" s="242"/>
      <c r="F85" s="242"/>
      <c r="G85" s="242"/>
      <c r="H85" s="255"/>
      <c r="I85" s="12"/>
      <c r="J85" s="12"/>
      <c r="K85" s="307" t="s">
        <v>545</v>
      </c>
      <c r="L85" s="124"/>
    </row>
    <row r="86" spans="2:12" ht="15" customHeight="1">
      <c r="B86" s="213"/>
      <c r="C86" s="213" t="s">
        <v>444</v>
      </c>
      <c r="D86" s="51" t="s">
        <v>551</v>
      </c>
      <c r="E86" s="333"/>
      <c r="F86" s="333"/>
      <c r="G86" s="333"/>
      <c r="H86" s="333"/>
      <c r="I86" s="361">
        <v>29</v>
      </c>
      <c r="J86" s="64" t="s">
        <v>768</v>
      </c>
      <c r="K86" s="12">
        <v>0.7</v>
      </c>
      <c r="L86" s="124"/>
    </row>
    <row r="87" spans="2:12" ht="15" customHeight="1">
      <c r="B87" s="213"/>
      <c r="C87" s="213" t="s">
        <v>321</v>
      </c>
      <c r="D87" s="51" t="s">
        <v>552</v>
      </c>
      <c r="E87" s="333"/>
      <c r="F87" s="333"/>
      <c r="G87" s="333"/>
      <c r="H87" s="333"/>
      <c r="I87" s="361">
        <v>32</v>
      </c>
      <c r="J87" s="64" t="s">
        <v>768</v>
      </c>
      <c r="K87" s="12">
        <v>0.5</v>
      </c>
      <c r="L87" s="124"/>
    </row>
    <row r="88" spans="2:12" ht="15" customHeight="1">
      <c r="B88" s="213"/>
      <c r="C88" s="213" t="s">
        <v>610</v>
      </c>
      <c r="D88" s="51" t="s">
        <v>93</v>
      </c>
      <c r="E88" s="333"/>
      <c r="F88" s="333"/>
      <c r="G88" s="333"/>
      <c r="H88" s="333"/>
      <c r="I88" s="360">
        <v>8.1999999999999993</v>
      </c>
      <c r="J88" s="64" t="s">
        <v>768</v>
      </c>
      <c r="K88" s="12">
        <v>0.1</v>
      </c>
      <c r="L88" s="124"/>
    </row>
    <row r="89" spans="2:12" ht="15" customHeight="1">
      <c r="B89" s="213"/>
      <c r="C89" s="213" t="s">
        <v>632</v>
      </c>
      <c r="D89" s="51" t="s">
        <v>364</v>
      </c>
      <c r="E89" s="333"/>
      <c r="F89" s="333"/>
      <c r="G89" s="333"/>
      <c r="H89" s="333"/>
      <c r="I89" s="361">
        <v>35.4</v>
      </c>
      <c r="J89" s="64" t="s">
        <v>768</v>
      </c>
      <c r="K89" s="12">
        <v>1.4</v>
      </c>
      <c r="L89" s="124"/>
    </row>
    <row r="90" spans="2:12" ht="15" customHeight="1">
      <c r="B90" s="213"/>
      <c r="C90" s="213" t="s">
        <v>779</v>
      </c>
      <c r="D90" s="51" t="s">
        <v>565</v>
      </c>
      <c r="E90" s="333"/>
      <c r="F90" s="333"/>
      <c r="G90" s="333"/>
      <c r="H90" s="333"/>
      <c r="I90" s="361">
        <v>82.8</v>
      </c>
      <c r="J90" s="64" t="s">
        <v>768</v>
      </c>
      <c r="K90" s="12">
        <v>0.4</v>
      </c>
      <c r="L90" s="124"/>
    </row>
    <row r="91" spans="2:12" ht="15" customHeight="1">
      <c r="B91" s="213"/>
      <c r="C91" s="213" t="s">
        <v>767</v>
      </c>
      <c r="D91" s="51" t="s">
        <v>419</v>
      </c>
      <c r="E91" s="333"/>
      <c r="F91" s="333"/>
      <c r="G91" s="333"/>
      <c r="H91" s="333"/>
      <c r="I91" s="360">
        <v>8</v>
      </c>
      <c r="J91" s="64" t="s">
        <v>768</v>
      </c>
      <c r="K91" s="12">
        <v>0.3</v>
      </c>
      <c r="L91" s="124"/>
    </row>
    <row r="92" spans="2:12" ht="15" customHeight="1">
      <c r="B92" s="213" t="s">
        <v>546</v>
      </c>
      <c r="C92" s="52" t="s">
        <v>178</v>
      </c>
      <c r="D92" s="326" t="s">
        <v>350</v>
      </c>
      <c r="E92" s="336"/>
      <c r="F92" s="336"/>
      <c r="G92" s="336"/>
      <c r="H92" s="336"/>
      <c r="I92" s="361">
        <v>24</v>
      </c>
      <c r="J92" s="64" t="s">
        <v>768</v>
      </c>
      <c r="K92" s="12">
        <v>2.2000000000000002</v>
      </c>
    </row>
    <row r="93" spans="2:12" ht="15" customHeight="1">
      <c r="B93" s="213"/>
      <c r="C93" s="213" t="s">
        <v>780</v>
      </c>
      <c r="D93" s="51" t="s">
        <v>564</v>
      </c>
      <c r="E93" s="333"/>
      <c r="F93" s="333"/>
      <c r="G93" s="333"/>
      <c r="H93" s="333"/>
      <c r="I93" s="360">
        <v>6.7</v>
      </c>
      <c r="J93" s="64" t="s">
        <v>768</v>
      </c>
      <c r="K93" s="12">
        <v>1.9</v>
      </c>
    </row>
    <row r="94" spans="2:12" ht="15" customHeight="1">
      <c r="B94" s="213" t="s">
        <v>619</v>
      </c>
      <c r="C94" s="213" t="s">
        <v>778</v>
      </c>
      <c r="D94" s="51" t="s">
        <v>540</v>
      </c>
      <c r="E94" s="333"/>
      <c r="F94" s="333"/>
      <c r="G94" s="333"/>
      <c r="H94" s="333"/>
      <c r="I94" s="361">
        <v>63</v>
      </c>
      <c r="J94" s="64" t="s">
        <v>768</v>
      </c>
      <c r="K94" s="12">
        <v>1.5</v>
      </c>
    </row>
    <row r="95" spans="2:12" ht="15" customHeight="1">
      <c r="B95" s="213" t="s">
        <v>468</v>
      </c>
      <c r="C95" s="213" t="s">
        <v>544</v>
      </c>
      <c r="D95" s="51" t="s">
        <v>560</v>
      </c>
      <c r="E95" s="333"/>
      <c r="F95" s="333"/>
      <c r="G95" s="333"/>
      <c r="H95" s="333"/>
      <c r="I95" s="361">
        <v>10.5</v>
      </c>
      <c r="J95" s="64" t="s">
        <v>768</v>
      </c>
      <c r="K95" s="12">
        <v>0.5</v>
      </c>
    </row>
    <row r="96" spans="2:12" ht="15" customHeight="1">
      <c r="B96" s="213" t="s">
        <v>287</v>
      </c>
      <c r="C96" s="313" t="s">
        <v>88</v>
      </c>
      <c r="D96" s="326" t="s">
        <v>196</v>
      </c>
      <c r="E96" s="333"/>
      <c r="F96" s="333"/>
      <c r="G96" s="333"/>
      <c r="H96" s="333"/>
      <c r="I96" s="361">
        <v>65</v>
      </c>
      <c r="J96" s="64" t="s">
        <v>768</v>
      </c>
      <c r="K96" s="12" t="s">
        <v>73</v>
      </c>
    </row>
    <row r="97" spans="1:12" ht="15" customHeight="1">
      <c r="B97" s="213" t="s">
        <v>781</v>
      </c>
      <c r="C97" s="313" t="s">
        <v>715</v>
      </c>
      <c r="D97" s="51" t="s">
        <v>782</v>
      </c>
      <c r="E97" s="333"/>
      <c r="F97" s="333"/>
      <c r="G97" s="333"/>
      <c r="H97" s="333"/>
      <c r="I97" s="12">
        <v>113.1</v>
      </c>
      <c r="J97" s="125" t="s">
        <v>768</v>
      </c>
      <c r="K97" s="12"/>
    </row>
    <row r="98" spans="1:12" ht="15" customHeight="1">
      <c r="B98" s="213"/>
      <c r="C98" s="213" t="s">
        <v>568</v>
      </c>
      <c r="D98" s="51" t="s">
        <v>357</v>
      </c>
      <c r="E98" s="333"/>
      <c r="F98" s="333"/>
      <c r="G98" s="333"/>
      <c r="H98" s="333"/>
      <c r="I98" s="357">
        <v>56</v>
      </c>
      <c r="J98" s="64" t="s">
        <v>543</v>
      </c>
      <c r="K98" s="370"/>
    </row>
    <row r="99" spans="1:12" ht="15" customHeight="1">
      <c r="B99" s="213"/>
      <c r="C99" s="213" t="s">
        <v>320</v>
      </c>
      <c r="D99" s="51" t="s">
        <v>521</v>
      </c>
      <c r="E99" s="333"/>
      <c r="F99" s="333"/>
      <c r="G99" s="333"/>
      <c r="H99" s="333"/>
      <c r="I99" s="357">
        <v>381.4</v>
      </c>
      <c r="J99" s="64" t="s">
        <v>543</v>
      </c>
      <c r="K99" s="370"/>
    </row>
    <row r="100" spans="1:12" ht="15" customHeight="1">
      <c r="B100" s="213"/>
      <c r="C100" s="213" t="s">
        <v>571</v>
      </c>
      <c r="D100" s="51" t="s">
        <v>140</v>
      </c>
      <c r="E100" s="333"/>
      <c r="F100" s="333"/>
      <c r="G100" s="333"/>
      <c r="H100" s="333"/>
      <c r="I100" s="357">
        <v>185.9</v>
      </c>
      <c r="J100" s="64" t="s">
        <v>543</v>
      </c>
      <c r="K100" s="370"/>
    </row>
    <row r="101" spans="1:12" ht="15" customHeight="1">
      <c r="B101" s="213"/>
      <c r="C101" s="213" t="s">
        <v>181</v>
      </c>
      <c r="D101" s="51" t="s">
        <v>497</v>
      </c>
      <c r="E101" s="333"/>
      <c r="F101" s="333"/>
      <c r="G101" s="333"/>
      <c r="H101" s="333"/>
      <c r="I101" s="357">
        <v>158.19999999999999</v>
      </c>
      <c r="J101" s="64" t="s">
        <v>543</v>
      </c>
      <c r="K101" s="370"/>
    </row>
    <row r="102" spans="1:12" ht="13.5" customHeight="1">
      <c r="A102" s="59"/>
      <c r="B102" s="306"/>
      <c r="C102" s="306"/>
      <c r="D102" s="324"/>
      <c r="E102" s="337"/>
      <c r="F102" s="337"/>
      <c r="G102" s="337"/>
      <c r="H102" s="337"/>
      <c r="I102" s="363"/>
      <c r="J102" s="355"/>
      <c r="K102" s="355"/>
      <c r="L102" s="59"/>
    </row>
    <row r="103" spans="1:12" ht="13.5" customHeight="1">
      <c r="A103" s="59"/>
      <c r="B103" s="306"/>
      <c r="C103" s="306"/>
      <c r="D103" s="320"/>
      <c r="E103" s="320"/>
      <c r="F103" s="320"/>
      <c r="G103" s="320"/>
      <c r="H103" s="344"/>
      <c r="I103" s="355"/>
      <c r="J103" s="355"/>
      <c r="K103" s="355"/>
      <c r="L103" s="59"/>
    </row>
    <row r="104" spans="1:12" ht="21" customHeight="1">
      <c r="B104" s="52" t="s">
        <v>510</v>
      </c>
      <c r="C104" s="31"/>
      <c r="D104" s="31" t="s">
        <v>511</v>
      </c>
      <c r="E104" s="42"/>
      <c r="F104" s="42"/>
      <c r="G104" s="42"/>
      <c r="H104" s="64"/>
      <c r="I104" s="33" t="s">
        <v>293</v>
      </c>
      <c r="J104" s="12" t="s">
        <v>166</v>
      </c>
      <c r="K104" s="12" t="s">
        <v>120</v>
      </c>
      <c r="L104" s="124"/>
    </row>
    <row r="105" spans="1:12" ht="15" customHeight="1">
      <c r="B105" s="52" t="s">
        <v>271</v>
      </c>
      <c r="C105" s="308" t="s">
        <v>572</v>
      </c>
      <c r="D105" s="327" t="s">
        <v>380</v>
      </c>
      <c r="E105" s="335"/>
      <c r="F105" s="335"/>
      <c r="G105" s="335"/>
      <c r="H105" s="335"/>
      <c r="I105" s="360">
        <v>23</v>
      </c>
      <c r="J105" s="64" t="s">
        <v>768</v>
      </c>
      <c r="K105" s="12"/>
      <c r="L105" s="124"/>
    </row>
    <row r="106" spans="1:12" ht="15" customHeight="1">
      <c r="B106" s="52"/>
      <c r="C106" s="308" t="s">
        <v>783</v>
      </c>
      <c r="D106" s="328"/>
      <c r="E106" s="338"/>
      <c r="F106" s="338"/>
      <c r="G106" s="338"/>
      <c r="H106" s="350"/>
      <c r="I106" s="12">
        <v>371.2</v>
      </c>
      <c r="J106" s="64" t="s">
        <v>543</v>
      </c>
      <c r="K106" s="12"/>
      <c r="L106" s="124"/>
    </row>
    <row r="107" spans="1:12" ht="15" customHeight="1">
      <c r="B107" s="52"/>
      <c r="C107" s="31"/>
      <c r="D107" s="329"/>
      <c r="E107" s="339"/>
      <c r="F107" s="339"/>
      <c r="G107" s="339"/>
      <c r="H107" s="351"/>
      <c r="I107" s="12"/>
      <c r="J107" s="12"/>
      <c r="K107" s="12"/>
      <c r="L107" s="124"/>
    </row>
    <row r="108" spans="1:12" ht="13.5" customHeight="1">
      <c r="B108" s="213"/>
      <c r="C108" s="314" t="s">
        <v>604</v>
      </c>
      <c r="D108" s="330" t="s">
        <v>784</v>
      </c>
      <c r="E108" s="340"/>
      <c r="F108" s="340"/>
      <c r="G108" s="340"/>
      <c r="H108" s="352"/>
      <c r="I108" s="360">
        <v>16.5</v>
      </c>
      <c r="J108" s="12" t="s">
        <v>768</v>
      </c>
      <c r="K108" s="12"/>
    </row>
    <row r="109" spans="1:12" ht="13.5" customHeight="1">
      <c r="B109" s="213"/>
      <c r="C109" s="315"/>
      <c r="D109" s="330"/>
      <c r="E109" s="340"/>
      <c r="F109" s="340"/>
      <c r="G109" s="340"/>
      <c r="H109" s="340"/>
      <c r="I109" s="12">
        <v>270.60000000000002</v>
      </c>
      <c r="J109" s="64" t="s">
        <v>543</v>
      </c>
      <c r="K109" s="33"/>
    </row>
    <row r="110" spans="1:12" ht="13.5" customHeight="1">
      <c r="B110" s="213"/>
      <c r="C110" s="315"/>
      <c r="D110" s="51" t="s">
        <v>577</v>
      </c>
      <c r="E110" s="333"/>
      <c r="F110" s="333"/>
      <c r="G110" s="333"/>
      <c r="H110" s="333"/>
      <c r="I110" s="12">
        <v>0.128</v>
      </c>
      <c r="J110" s="64" t="s">
        <v>42</v>
      </c>
      <c r="K110" s="33"/>
    </row>
    <row r="111" spans="1:12" ht="13.5" customHeight="1">
      <c r="B111" s="202" t="s">
        <v>786</v>
      </c>
      <c r="C111" s="202" t="s">
        <v>786</v>
      </c>
      <c r="D111" s="51" t="s">
        <v>440</v>
      </c>
      <c r="E111" s="333"/>
      <c r="F111" s="333"/>
      <c r="G111" s="333"/>
      <c r="H111" s="333"/>
      <c r="I111" s="67">
        <v>2</v>
      </c>
      <c r="J111" s="64" t="s">
        <v>245</v>
      </c>
      <c r="K111" s="307"/>
    </row>
    <row r="112" spans="1:12" ht="13.5" customHeight="1">
      <c r="B112" s="307"/>
      <c r="C112" s="316"/>
      <c r="D112" s="31"/>
      <c r="E112" s="242"/>
      <c r="F112" s="242"/>
      <c r="G112" s="242"/>
      <c r="H112" s="255"/>
      <c r="I112" s="274"/>
      <c r="J112" s="290"/>
      <c r="K112" s="290"/>
    </row>
    <row r="113" spans="2:11" ht="13.5" customHeight="1">
      <c r="B113" s="213" t="s">
        <v>489</v>
      </c>
      <c r="C113" s="202" t="s">
        <v>233</v>
      </c>
      <c r="D113" s="321" t="s">
        <v>785</v>
      </c>
      <c r="E113" s="242"/>
      <c r="F113" s="242"/>
      <c r="G113" s="242"/>
      <c r="H113" s="255"/>
      <c r="I113" s="67">
        <v>1</v>
      </c>
      <c r="J113" s="12" t="s">
        <v>787</v>
      </c>
      <c r="K113" s="307"/>
    </row>
    <row r="114" spans="2:11" ht="13.5" customHeight="1">
      <c r="B114" s="307"/>
      <c r="C114" s="316"/>
      <c r="D114" s="31"/>
      <c r="E114" s="242"/>
      <c r="F114" s="242"/>
      <c r="G114" s="242"/>
      <c r="H114" s="242"/>
      <c r="I114" s="343">
        <v>4246.8999999999996</v>
      </c>
      <c r="J114" s="64" t="s">
        <v>543</v>
      </c>
      <c r="K114" s="290"/>
    </row>
    <row r="115" spans="2:11" ht="13.5" customHeight="1">
      <c r="B115" s="52" t="s">
        <v>484</v>
      </c>
      <c r="C115" s="317"/>
      <c r="D115" s="31"/>
      <c r="E115" s="341"/>
      <c r="F115" s="341"/>
      <c r="G115" s="341"/>
      <c r="H115" s="353"/>
      <c r="I115" s="12"/>
      <c r="J115" s="12"/>
      <c r="K115" s="371"/>
    </row>
    <row r="116" spans="2:11" ht="13.5" customHeight="1">
      <c r="B116" s="202"/>
      <c r="C116" s="317"/>
      <c r="D116" s="31"/>
      <c r="E116" s="341"/>
      <c r="F116" s="341"/>
      <c r="G116" s="341"/>
      <c r="H116" s="353"/>
      <c r="I116" s="12"/>
      <c r="J116" s="12"/>
      <c r="K116" s="371"/>
    </row>
    <row r="117" spans="2:11" ht="13.5" customHeight="1">
      <c r="B117" s="202"/>
      <c r="C117" s="317" t="s">
        <v>376</v>
      </c>
      <c r="D117" s="31" t="s">
        <v>187</v>
      </c>
      <c r="E117" s="341" t="s">
        <v>796</v>
      </c>
      <c r="F117" s="342" t="s">
        <v>797</v>
      </c>
      <c r="G117" s="341"/>
      <c r="H117" s="353"/>
      <c r="I117" s="12">
        <v>298</v>
      </c>
      <c r="J117" s="12" t="s">
        <v>768</v>
      </c>
      <c r="K117" s="372">
        <v>2619</v>
      </c>
    </row>
    <row r="118" spans="2:11" ht="13.5" customHeight="1">
      <c r="B118" s="202"/>
      <c r="C118" s="317" t="s">
        <v>726</v>
      </c>
      <c r="D118" s="51" t="s">
        <v>793</v>
      </c>
      <c r="E118" s="341"/>
      <c r="F118" s="341" t="s">
        <v>792</v>
      </c>
      <c r="G118" s="341"/>
      <c r="H118" s="353"/>
      <c r="I118" s="12">
        <v>199.3</v>
      </c>
      <c r="J118" s="12" t="s">
        <v>768</v>
      </c>
      <c r="K118" s="307">
        <v>4.46</v>
      </c>
    </row>
    <row r="119" spans="2:11" ht="13.5" customHeight="1">
      <c r="B119" s="202"/>
      <c r="C119" s="317" t="s">
        <v>280</v>
      </c>
      <c r="D119" s="31"/>
      <c r="E119" s="341"/>
      <c r="F119" s="341"/>
      <c r="G119" s="341"/>
      <c r="H119" s="353"/>
      <c r="I119" s="12">
        <v>34</v>
      </c>
      <c r="J119" s="12" t="s">
        <v>768</v>
      </c>
      <c r="K119" s="307" t="s">
        <v>578</v>
      </c>
    </row>
    <row r="120" spans="2:11" ht="13.5" customHeight="1">
      <c r="B120" s="202"/>
      <c r="C120" s="317" t="s">
        <v>665</v>
      </c>
      <c r="D120" s="31"/>
      <c r="E120" s="341"/>
      <c r="F120" s="341"/>
      <c r="G120" s="341"/>
      <c r="H120" s="353"/>
      <c r="I120" s="12">
        <v>26</v>
      </c>
      <c r="J120" s="12" t="s">
        <v>794</v>
      </c>
      <c r="K120" s="373">
        <v>1</v>
      </c>
    </row>
    <row r="121" spans="2:11" ht="13.5" customHeight="1">
      <c r="B121" s="308"/>
      <c r="C121" s="310"/>
      <c r="D121" s="31"/>
      <c r="E121" s="341"/>
      <c r="F121" s="341"/>
      <c r="G121" s="341"/>
      <c r="H121" s="353"/>
      <c r="I121" s="289"/>
      <c r="J121" s="368"/>
      <c r="K121" s="371"/>
    </row>
    <row r="122" spans="2:11" ht="13.5" customHeight="1">
      <c r="B122" s="308"/>
      <c r="C122" s="310"/>
      <c r="D122" s="31"/>
      <c r="E122" s="341"/>
      <c r="F122" s="341"/>
      <c r="G122" s="341"/>
      <c r="H122" s="353"/>
      <c r="I122" s="289"/>
      <c r="J122" s="368"/>
      <c r="K122" s="290"/>
    </row>
    <row r="123" spans="2:11" ht="13.5" customHeight="1">
      <c r="B123" s="202"/>
      <c r="C123" s="317" t="s">
        <v>422</v>
      </c>
      <c r="D123" s="31" t="s">
        <v>541</v>
      </c>
      <c r="E123" s="341"/>
      <c r="F123" s="341"/>
      <c r="G123" s="341"/>
      <c r="H123" s="341"/>
      <c r="I123" s="343">
        <v>11424</v>
      </c>
      <c r="J123" s="64" t="s">
        <v>790</v>
      </c>
      <c r="K123" s="371"/>
    </row>
    <row r="124" spans="2:11" ht="13.5" customHeight="1">
      <c r="B124" s="202"/>
      <c r="C124" s="317"/>
      <c r="D124" s="31" t="s">
        <v>791</v>
      </c>
      <c r="E124" s="341"/>
      <c r="F124" s="341"/>
      <c r="G124" s="341"/>
      <c r="H124" s="341"/>
      <c r="I124" s="364">
        <v>8289</v>
      </c>
      <c r="J124" s="64" t="s">
        <v>790</v>
      </c>
      <c r="K124" s="371"/>
    </row>
    <row r="125" spans="2:11" ht="13.5" customHeight="1">
      <c r="B125" s="202"/>
      <c r="C125" s="317"/>
      <c r="D125" s="31"/>
      <c r="E125" s="341"/>
      <c r="F125" s="341"/>
      <c r="G125" s="341"/>
      <c r="H125" s="353"/>
      <c r="I125" s="12"/>
      <c r="J125" s="12"/>
      <c r="K125" s="371"/>
    </row>
    <row r="126" spans="2:11" ht="13.5" customHeight="1">
      <c r="B126" s="202"/>
      <c r="C126" s="317" t="s">
        <v>463</v>
      </c>
      <c r="D126" s="31"/>
      <c r="E126" s="341"/>
      <c r="F126" s="341"/>
      <c r="G126" s="341"/>
      <c r="H126" s="353"/>
      <c r="I126" s="365">
        <v>10.628</v>
      </c>
      <c r="J126" s="12"/>
      <c r="K126" s="371"/>
    </row>
    <row r="127" spans="2:11" ht="13.5" customHeight="1">
      <c r="B127" s="202"/>
      <c r="C127" s="317"/>
      <c r="D127" s="31"/>
      <c r="E127" s="341"/>
      <c r="F127" s="341"/>
      <c r="G127" s="341"/>
      <c r="H127" s="341"/>
      <c r="I127" s="12">
        <v>10.63</v>
      </c>
      <c r="J127" s="64" t="s">
        <v>42</v>
      </c>
      <c r="K127" s="371"/>
    </row>
    <row r="128" spans="2:11" ht="13.5" customHeight="1">
      <c r="B128" s="202"/>
      <c r="C128" s="317"/>
      <c r="D128" s="31"/>
      <c r="E128" s="341"/>
      <c r="F128" s="341"/>
      <c r="G128" s="341"/>
      <c r="H128" s="353"/>
      <c r="I128" s="12"/>
      <c r="J128" s="12"/>
      <c r="K128" s="371"/>
    </row>
    <row r="129" spans="2:11" ht="13.5" customHeight="1">
      <c r="B129" s="202"/>
      <c r="C129" s="317"/>
      <c r="D129" s="51"/>
      <c r="E129" s="242"/>
      <c r="F129" s="242"/>
      <c r="G129" s="242"/>
      <c r="H129" s="255"/>
      <c r="I129" s="12"/>
      <c r="J129" s="12"/>
      <c r="K129" s="307"/>
    </row>
    <row r="130" spans="2:11" ht="13.5" customHeight="1">
      <c r="B130" s="202"/>
      <c r="C130" s="317"/>
      <c r="D130" s="31"/>
      <c r="E130" s="242"/>
      <c r="F130" s="242"/>
      <c r="G130" s="242"/>
      <c r="H130" s="255"/>
      <c r="I130" s="12"/>
      <c r="J130" s="12"/>
      <c r="K130" s="371"/>
    </row>
    <row r="131" spans="2:11" ht="13.5" customHeight="1">
      <c r="B131" s="202"/>
      <c r="C131" s="317"/>
      <c r="D131" s="31"/>
      <c r="E131" s="242"/>
      <c r="F131" s="242"/>
      <c r="G131" s="242"/>
      <c r="H131" s="255"/>
      <c r="I131" s="12"/>
      <c r="J131" s="12"/>
      <c r="K131" s="371"/>
    </row>
    <row r="132" spans="2:11" ht="13.5" customHeight="1">
      <c r="B132" s="202"/>
      <c r="C132" s="317"/>
      <c r="D132" s="31"/>
      <c r="E132" s="242"/>
      <c r="F132" s="242"/>
      <c r="G132" s="242"/>
      <c r="H132" s="255"/>
      <c r="I132" s="288"/>
      <c r="J132" s="290"/>
      <c r="K132" s="12"/>
    </row>
    <row r="133" spans="2:11" ht="13.5" customHeight="1">
      <c r="B133" s="213"/>
      <c r="C133" s="313"/>
      <c r="D133" s="31"/>
      <c r="E133" s="242"/>
      <c r="F133" s="242"/>
      <c r="G133" s="242"/>
      <c r="H133" s="255"/>
      <c r="I133" s="12"/>
      <c r="J133" s="12"/>
      <c r="K133" s="368"/>
    </row>
    <row r="134" spans="2:11" ht="13.5" customHeight="1">
      <c r="B134" s="217"/>
      <c r="C134" s="318"/>
      <c r="D134" s="31"/>
      <c r="E134" s="242"/>
      <c r="F134" s="242"/>
      <c r="G134" s="242"/>
      <c r="H134" s="255"/>
      <c r="I134" s="12"/>
      <c r="J134" s="12"/>
      <c r="K134" s="368"/>
    </row>
    <row r="135" spans="2:11" ht="13.5" customHeight="1">
      <c r="B135" s="217"/>
      <c r="C135" s="318"/>
      <c r="D135" s="31"/>
      <c r="E135" s="242"/>
      <c r="F135" s="242"/>
      <c r="G135" s="242"/>
      <c r="H135" s="255"/>
      <c r="I135" s="289"/>
      <c r="J135" s="290"/>
      <c r="K135" s="12"/>
    </row>
    <row r="136" spans="2:11" ht="13.5" customHeight="1">
      <c r="B136" s="217"/>
      <c r="C136" s="318"/>
      <c r="D136" s="31"/>
      <c r="E136" s="242"/>
      <c r="F136" s="242"/>
      <c r="G136" s="242"/>
      <c r="H136" s="255"/>
      <c r="I136" s="289"/>
      <c r="J136" s="290"/>
      <c r="K136" s="290"/>
    </row>
    <row r="137" spans="2:11" ht="13.5" customHeight="1">
      <c r="B137" s="217"/>
      <c r="C137" s="318"/>
      <c r="D137" s="31"/>
      <c r="E137" s="242"/>
      <c r="F137" s="242"/>
      <c r="G137" s="242"/>
      <c r="H137" s="255"/>
      <c r="I137" s="289"/>
      <c r="J137" s="290"/>
      <c r="K137" s="12"/>
    </row>
    <row r="138" spans="2:11" ht="13.5" customHeight="1">
      <c r="B138" s="217"/>
      <c r="C138" s="318"/>
      <c r="D138" s="31"/>
      <c r="E138" s="242"/>
      <c r="F138" s="242"/>
      <c r="G138" s="242"/>
      <c r="H138" s="255"/>
      <c r="I138" s="289"/>
      <c r="J138" s="290"/>
      <c r="K138" s="12"/>
    </row>
    <row r="139" spans="2:11" ht="13.5" customHeight="1">
      <c r="B139" s="213"/>
      <c r="C139" s="313"/>
      <c r="D139" s="31"/>
      <c r="E139" s="242"/>
      <c r="F139" s="242"/>
      <c r="G139" s="242"/>
      <c r="H139" s="255"/>
      <c r="I139" s="12"/>
      <c r="J139" s="12"/>
      <c r="K139" s="12"/>
    </row>
    <row r="140" spans="2:11" ht="13.5" customHeight="1"/>
    <row r="141" spans="2:11" ht="13.5" customHeight="1"/>
  </sheetData>
  <mergeCells count="44">
    <mergeCell ref="D2:H2"/>
    <mergeCell ref="D36:H36"/>
    <mergeCell ref="D54:H54"/>
    <mergeCell ref="D56:H56"/>
    <mergeCell ref="D57:H57"/>
    <mergeCell ref="D70:H70"/>
    <mergeCell ref="D71:H71"/>
    <mergeCell ref="D72:H72"/>
    <mergeCell ref="D73:H73"/>
    <mergeCell ref="D74:H74"/>
    <mergeCell ref="D75:H75"/>
    <mergeCell ref="D76:H76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89:H89"/>
    <mergeCell ref="D90:H90"/>
    <mergeCell ref="D91:H91"/>
    <mergeCell ref="D92:H92"/>
    <mergeCell ref="D93:H93"/>
    <mergeCell ref="D94:H94"/>
    <mergeCell ref="D95:H95"/>
    <mergeCell ref="D96:H96"/>
    <mergeCell ref="D97:H97"/>
    <mergeCell ref="D98:H98"/>
    <mergeCell ref="D99:H99"/>
    <mergeCell ref="D100:H100"/>
    <mergeCell ref="D101:H101"/>
    <mergeCell ref="D102:H102"/>
    <mergeCell ref="D104:H104"/>
    <mergeCell ref="D110:H110"/>
    <mergeCell ref="D111:H111"/>
    <mergeCell ref="D112:H112"/>
    <mergeCell ref="D113:H113"/>
    <mergeCell ref="D105:H107"/>
  </mergeCells>
  <phoneticPr fontId="42"/>
  <pageMargins left="0.7" right="0.7" top="0.75" bottom="0.75" header="0.3" footer="0.3"/>
  <pageSetup paperSize="9" fitToWidth="1" fitToHeight="1" orientation="landscape" usePrinterDefaults="1" r:id="rId1"/>
  <rowBreaks count="3" manualBreakCount="3">
    <brk id="34" max="10" man="1"/>
    <brk id="68" max="10" man="1"/>
    <brk id="102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B2:Y113"/>
  <sheetViews>
    <sheetView view="pageBreakPreview" topLeftCell="A67" zoomScaleSheetLayoutView="100" workbookViewId="0">
      <selection activeCell="E15" sqref="E15:F16"/>
    </sheetView>
  </sheetViews>
  <sheetFormatPr defaultColWidth="9" defaultRowHeight="20.100000000000001" customHeight="1"/>
  <cols>
    <col min="1" max="1" width="3.25" style="374" customWidth="1"/>
    <col min="2" max="24" width="4.25" style="374" customWidth="1"/>
    <col min="25" max="28" width="8.375" style="374" customWidth="1"/>
    <col min="29" max="16384" width="9" style="374"/>
  </cols>
  <sheetData>
    <row r="2" spans="2:22" ht="20.100000000000001" customHeight="1">
      <c r="B2" s="375" t="s">
        <v>272</v>
      </c>
    </row>
    <row r="3" spans="2:22" ht="20.100000000000001" customHeight="1">
      <c r="B3" s="374" t="s">
        <v>5</v>
      </c>
      <c r="V3" s="468" t="s">
        <v>12</v>
      </c>
    </row>
    <row r="4" spans="2:22" ht="20.100000000000001" customHeight="1">
      <c r="B4" s="376"/>
      <c r="C4" s="381">
        <v>2</v>
      </c>
      <c r="D4" s="395"/>
      <c r="E4" s="395"/>
      <c r="F4" s="395"/>
      <c r="G4" s="395"/>
      <c r="H4" s="436"/>
      <c r="I4" s="381">
        <v>3</v>
      </c>
      <c r="J4" s="395"/>
      <c r="K4" s="395"/>
      <c r="L4" s="395"/>
      <c r="M4" s="395"/>
      <c r="N4" s="436"/>
      <c r="O4" s="381">
        <v>4</v>
      </c>
      <c r="P4" s="395"/>
      <c r="Q4" s="395"/>
      <c r="R4" s="395"/>
      <c r="S4" s="395"/>
      <c r="T4" s="436"/>
      <c r="U4" s="377">
        <v>5</v>
      </c>
      <c r="V4" s="377"/>
    </row>
    <row r="5" spans="2:22" ht="20.100000000000001" customHeight="1">
      <c r="B5" s="377" t="s">
        <v>15</v>
      </c>
      <c r="C5" s="382">
        <v>0</v>
      </c>
      <c r="D5" s="396"/>
      <c r="E5" s="404">
        <v>0</v>
      </c>
      <c r="F5" s="399"/>
      <c r="G5" s="404">
        <v>-0.38</v>
      </c>
      <c r="H5" s="428"/>
      <c r="I5" s="388">
        <v>-0.38</v>
      </c>
      <c r="J5" s="399"/>
      <c r="K5" s="409"/>
      <c r="L5" s="419"/>
      <c r="M5" s="427"/>
      <c r="N5" s="382"/>
      <c r="O5" s="382"/>
      <c r="P5" s="396"/>
      <c r="Q5" s="409"/>
      <c r="R5" s="419"/>
      <c r="S5" s="427"/>
      <c r="T5" s="382"/>
      <c r="U5" s="382"/>
      <c r="V5" s="382"/>
    </row>
    <row r="6" spans="2:22" ht="20.100000000000001" customHeight="1">
      <c r="B6" s="377"/>
      <c r="C6" s="383"/>
      <c r="D6" s="388"/>
      <c r="E6" s="405"/>
      <c r="F6" s="400"/>
      <c r="G6" s="405"/>
      <c r="H6" s="435"/>
      <c r="I6" s="389"/>
      <c r="J6" s="400"/>
      <c r="K6" s="410"/>
      <c r="L6" s="420"/>
      <c r="M6" s="428"/>
      <c r="N6" s="383"/>
      <c r="O6" s="383"/>
      <c r="P6" s="388"/>
      <c r="Q6" s="410"/>
      <c r="R6" s="420"/>
      <c r="S6" s="428"/>
      <c r="T6" s="383"/>
      <c r="U6" s="383"/>
      <c r="V6" s="383"/>
    </row>
    <row r="7" spans="2:22" ht="20.100000000000001" customHeight="1">
      <c r="B7" s="377"/>
      <c r="C7" s="384">
        <v>0</v>
      </c>
      <c r="D7" s="397"/>
      <c r="E7" s="406">
        <v>0</v>
      </c>
      <c r="F7" s="416"/>
      <c r="G7" s="424">
        <v>-0.76</v>
      </c>
      <c r="H7" s="384"/>
      <c r="I7" s="384">
        <v>-1.1399999999999999</v>
      </c>
      <c r="J7" s="397"/>
      <c r="K7" s="406">
        <v>-0.76</v>
      </c>
      <c r="L7" s="416"/>
      <c r="M7" s="424">
        <v>-0.76</v>
      </c>
      <c r="N7" s="384"/>
      <c r="O7" s="384">
        <v>-0.38</v>
      </c>
      <c r="P7" s="397"/>
      <c r="Q7" s="406"/>
      <c r="R7" s="416"/>
      <c r="S7" s="424"/>
      <c r="T7" s="384"/>
      <c r="U7" s="384"/>
      <c r="V7" s="384"/>
    </row>
    <row r="8" spans="2:22" ht="20.100000000000001" customHeight="1">
      <c r="B8" s="377"/>
      <c r="C8" s="385"/>
      <c r="D8" s="398"/>
      <c r="E8" s="407"/>
      <c r="F8" s="417"/>
      <c r="G8" s="425"/>
      <c r="H8" s="385"/>
      <c r="I8" s="385"/>
      <c r="J8" s="398"/>
      <c r="K8" s="407"/>
      <c r="L8" s="417"/>
      <c r="M8" s="425"/>
      <c r="N8" s="385"/>
      <c r="O8" s="385"/>
      <c r="P8" s="398"/>
      <c r="Q8" s="407"/>
      <c r="R8" s="417"/>
      <c r="S8" s="425"/>
      <c r="T8" s="385"/>
      <c r="U8" s="385"/>
      <c r="V8" s="385"/>
    </row>
    <row r="9" spans="2:22" ht="20.100000000000001" customHeight="1">
      <c r="B9" s="377"/>
      <c r="C9" s="386">
        <v>0</v>
      </c>
      <c r="D9" s="391"/>
      <c r="E9" s="408">
        <v>0</v>
      </c>
      <c r="F9" s="418"/>
      <c r="G9" s="426">
        <v>-0.79</v>
      </c>
      <c r="H9" s="386"/>
      <c r="I9" s="386">
        <v>-1.57</v>
      </c>
      <c r="J9" s="391"/>
      <c r="K9" s="408">
        <v>-1.54</v>
      </c>
      <c r="L9" s="418"/>
      <c r="M9" s="426">
        <v>-1.53</v>
      </c>
      <c r="N9" s="386"/>
      <c r="O9" s="386">
        <v>-1.2</v>
      </c>
      <c r="P9" s="391"/>
      <c r="Q9" s="408">
        <v>-0.82</v>
      </c>
      <c r="R9" s="418"/>
      <c r="S9" s="426">
        <v>-0.75</v>
      </c>
      <c r="T9" s="386"/>
      <c r="U9" s="386">
        <v>-0.38</v>
      </c>
      <c r="V9" s="386"/>
    </row>
    <row r="10" spans="2:22" ht="20.100000000000001" customHeight="1">
      <c r="B10" s="377"/>
      <c r="C10" s="382"/>
      <c r="D10" s="396"/>
      <c r="E10" s="409"/>
      <c r="F10" s="419"/>
      <c r="G10" s="427"/>
      <c r="H10" s="382"/>
      <c r="I10" s="382"/>
      <c r="J10" s="396"/>
      <c r="K10" s="409"/>
      <c r="L10" s="419"/>
      <c r="M10" s="427"/>
      <c r="N10" s="382"/>
      <c r="O10" s="382"/>
      <c r="P10" s="396"/>
      <c r="Q10" s="409"/>
      <c r="R10" s="419"/>
      <c r="S10" s="427"/>
      <c r="T10" s="382"/>
      <c r="U10" s="382"/>
      <c r="V10" s="382"/>
    </row>
    <row r="11" spans="2:22" ht="20.100000000000001" customHeight="1">
      <c r="B11" s="377" t="s">
        <v>9</v>
      </c>
      <c r="C11" s="382">
        <v>0</v>
      </c>
      <c r="D11" s="396"/>
      <c r="E11" s="409">
        <v>0</v>
      </c>
      <c r="F11" s="419"/>
      <c r="G11" s="427">
        <v>-0.83</v>
      </c>
      <c r="H11" s="382"/>
      <c r="I11" s="382">
        <v>-1.66</v>
      </c>
      <c r="J11" s="396"/>
      <c r="K11" s="409">
        <v>-1.65</v>
      </c>
      <c r="L11" s="419"/>
      <c r="M11" s="427">
        <v>-1.63</v>
      </c>
      <c r="N11" s="382"/>
      <c r="O11" s="382">
        <v>-1.67</v>
      </c>
      <c r="P11" s="396"/>
      <c r="Q11" s="409">
        <v>-1.67</v>
      </c>
      <c r="R11" s="419"/>
      <c r="S11" s="427">
        <v>-1.58</v>
      </c>
      <c r="T11" s="382"/>
      <c r="U11" s="382">
        <v>-0.78</v>
      </c>
      <c r="V11" s="382"/>
    </row>
    <row r="12" spans="2:22" ht="20.100000000000001" customHeight="1">
      <c r="B12" s="377"/>
      <c r="C12" s="383"/>
      <c r="D12" s="388"/>
      <c r="E12" s="410"/>
      <c r="F12" s="420"/>
      <c r="G12" s="428"/>
      <c r="H12" s="383"/>
      <c r="I12" s="383"/>
      <c r="J12" s="388"/>
      <c r="K12" s="410"/>
      <c r="L12" s="420"/>
      <c r="M12" s="428"/>
      <c r="N12" s="383"/>
      <c r="O12" s="383"/>
      <c r="P12" s="388"/>
      <c r="Q12" s="410"/>
      <c r="R12" s="420"/>
      <c r="S12" s="428"/>
      <c r="T12" s="383"/>
      <c r="U12" s="383"/>
      <c r="V12" s="383"/>
    </row>
    <row r="13" spans="2:22" ht="20.100000000000001" customHeight="1">
      <c r="B13" s="377"/>
      <c r="C13" s="384">
        <v>0</v>
      </c>
      <c r="D13" s="397"/>
      <c r="E13" s="406">
        <v>0</v>
      </c>
      <c r="F13" s="416"/>
      <c r="G13" s="424">
        <v>-0.83</v>
      </c>
      <c r="H13" s="384"/>
      <c r="I13" s="384">
        <v>-1.67</v>
      </c>
      <c r="J13" s="397"/>
      <c r="K13" s="406">
        <v>-1.95</v>
      </c>
      <c r="L13" s="416"/>
      <c r="M13" s="424">
        <v>-1.98</v>
      </c>
      <c r="N13" s="384"/>
      <c r="O13" s="384">
        <v>-1.72</v>
      </c>
      <c r="P13" s="397"/>
      <c r="Q13" s="406">
        <v>-1.7</v>
      </c>
      <c r="R13" s="416"/>
      <c r="S13" s="424">
        <v>-1.68</v>
      </c>
      <c r="T13" s="384"/>
      <c r="U13" s="384">
        <v>-0.83</v>
      </c>
      <c r="V13" s="384"/>
    </row>
    <row r="14" spans="2:22" ht="20.100000000000001" customHeight="1">
      <c r="B14" s="377"/>
      <c r="C14" s="385"/>
      <c r="D14" s="398"/>
      <c r="E14" s="407"/>
      <c r="F14" s="417"/>
      <c r="G14" s="425"/>
      <c r="H14" s="385"/>
      <c r="I14" s="385"/>
      <c r="J14" s="398"/>
      <c r="K14" s="407"/>
      <c r="L14" s="417"/>
      <c r="M14" s="425"/>
      <c r="N14" s="385"/>
      <c r="O14" s="385"/>
      <c r="P14" s="398"/>
      <c r="Q14" s="407"/>
      <c r="R14" s="417"/>
      <c r="S14" s="425"/>
      <c r="T14" s="385"/>
      <c r="U14" s="385"/>
      <c r="V14" s="385"/>
    </row>
    <row r="15" spans="2:22" ht="20.100000000000001" customHeight="1">
      <c r="B15" s="377"/>
      <c r="C15" s="386">
        <v>0</v>
      </c>
      <c r="D15" s="391"/>
      <c r="E15" s="408">
        <v>-1.82</v>
      </c>
      <c r="F15" s="418"/>
      <c r="G15" s="426">
        <v>-3.99</v>
      </c>
      <c r="H15" s="386"/>
      <c r="I15" s="386">
        <v>-4.34</v>
      </c>
      <c r="J15" s="391"/>
      <c r="K15" s="408">
        <v>-3.55</v>
      </c>
      <c r="L15" s="418"/>
      <c r="M15" s="426">
        <v>-2.2400000000000002</v>
      </c>
      <c r="N15" s="386"/>
      <c r="O15" s="386">
        <v>-1.72</v>
      </c>
      <c r="P15" s="391"/>
      <c r="Q15" s="408">
        <v>-1.7</v>
      </c>
      <c r="R15" s="418"/>
      <c r="S15" s="426">
        <v>-1.27</v>
      </c>
      <c r="T15" s="386"/>
      <c r="U15" s="386">
        <v>-0.42</v>
      </c>
      <c r="V15" s="386"/>
    </row>
    <row r="16" spans="2:22" ht="20.100000000000001" customHeight="1">
      <c r="B16" s="377"/>
      <c r="C16" s="382"/>
      <c r="D16" s="396"/>
      <c r="E16" s="409"/>
      <c r="F16" s="419"/>
      <c r="G16" s="427"/>
      <c r="H16" s="382"/>
      <c r="I16" s="382"/>
      <c r="J16" s="396"/>
      <c r="K16" s="409"/>
      <c r="L16" s="419"/>
      <c r="M16" s="427"/>
      <c r="N16" s="382"/>
      <c r="O16" s="382"/>
      <c r="P16" s="396"/>
      <c r="Q16" s="409"/>
      <c r="R16" s="419"/>
      <c r="S16" s="427"/>
      <c r="T16" s="382"/>
      <c r="U16" s="382"/>
      <c r="V16" s="382"/>
    </row>
    <row r="17" spans="2:25" ht="20.100000000000001" customHeight="1">
      <c r="B17" s="377" t="s">
        <v>13</v>
      </c>
      <c r="C17" s="382">
        <v>0</v>
      </c>
      <c r="D17" s="396"/>
      <c r="E17" s="409">
        <v>-0.45</v>
      </c>
      <c r="F17" s="419"/>
      <c r="G17" s="427">
        <v>-0.9</v>
      </c>
      <c r="H17" s="382"/>
      <c r="I17" s="382">
        <v>-0.9</v>
      </c>
      <c r="J17" s="396"/>
      <c r="K17" s="409">
        <v>-1.1499999999999999</v>
      </c>
      <c r="L17" s="419"/>
      <c r="M17" s="427">
        <v>-1.1299999999999999</v>
      </c>
      <c r="N17" s="382"/>
      <c r="O17" s="382">
        <v>-0.95</v>
      </c>
      <c r="P17" s="396"/>
      <c r="Q17" s="409">
        <v>-1.05</v>
      </c>
      <c r="R17" s="419"/>
      <c r="S17" s="427">
        <v>-0.52</v>
      </c>
      <c r="T17" s="382"/>
      <c r="U17" s="382">
        <v>0</v>
      </c>
      <c r="V17" s="382"/>
    </row>
    <row r="18" spans="2:25" ht="20.100000000000001" customHeight="1">
      <c r="B18" s="377"/>
      <c r="C18" s="383"/>
      <c r="D18" s="388"/>
      <c r="E18" s="410"/>
      <c r="F18" s="420"/>
      <c r="G18" s="428"/>
      <c r="H18" s="383"/>
      <c r="I18" s="383"/>
      <c r="J18" s="388"/>
      <c r="K18" s="410"/>
      <c r="L18" s="420"/>
      <c r="M18" s="428"/>
      <c r="N18" s="383"/>
      <c r="O18" s="383"/>
      <c r="P18" s="388"/>
      <c r="Q18" s="410"/>
      <c r="R18" s="420"/>
      <c r="S18" s="428"/>
      <c r="T18" s="383"/>
      <c r="U18" s="383"/>
      <c r="V18" s="383"/>
    </row>
    <row r="19" spans="2:25" ht="20.100000000000001" customHeight="1">
      <c r="B19" s="377"/>
      <c r="C19" s="384">
        <v>0</v>
      </c>
      <c r="D19" s="397"/>
      <c r="E19" s="406">
        <v>0</v>
      </c>
      <c r="F19" s="416"/>
      <c r="G19" s="424">
        <v>0</v>
      </c>
      <c r="H19" s="384"/>
      <c r="I19" s="384">
        <v>0</v>
      </c>
      <c r="J19" s="397"/>
      <c r="K19" s="406">
        <v>0</v>
      </c>
      <c r="L19" s="416"/>
      <c r="M19" s="424">
        <v>0</v>
      </c>
      <c r="N19" s="384"/>
      <c r="O19" s="384">
        <v>-0.1</v>
      </c>
      <c r="P19" s="397"/>
      <c r="Q19" s="406">
        <v>-0.2</v>
      </c>
      <c r="R19" s="416"/>
      <c r="S19" s="424">
        <v>-0.1</v>
      </c>
      <c r="T19" s="384"/>
      <c r="U19" s="384">
        <v>0</v>
      </c>
      <c r="V19" s="384"/>
    </row>
    <row r="20" spans="2:25" ht="20.100000000000001" customHeight="1">
      <c r="B20" s="377"/>
      <c r="C20" s="385"/>
      <c r="D20" s="398"/>
      <c r="E20" s="407"/>
      <c r="F20" s="417"/>
      <c r="G20" s="425"/>
      <c r="H20" s="385"/>
      <c r="I20" s="385"/>
      <c r="J20" s="398"/>
      <c r="K20" s="407"/>
      <c r="L20" s="417"/>
      <c r="M20" s="425"/>
      <c r="N20" s="385"/>
      <c r="O20" s="385"/>
      <c r="P20" s="398"/>
      <c r="Q20" s="407"/>
      <c r="R20" s="417"/>
      <c r="S20" s="425"/>
      <c r="T20" s="385"/>
      <c r="U20" s="385"/>
      <c r="V20" s="385"/>
    </row>
    <row r="21" spans="2:25" ht="20.100000000000001" customHeight="1">
      <c r="B21" s="377"/>
      <c r="C21" s="386">
        <v>0</v>
      </c>
      <c r="D21" s="391"/>
      <c r="E21" s="408">
        <v>0</v>
      </c>
      <c r="F21" s="418"/>
      <c r="G21" s="426">
        <v>0</v>
      </c>
      <c r="H21" s="386"/>
      <c r="I21" s="386">
        <v>0</v>
      </c>
      <c r="J21" s="391"/>
      <c r="K21" s="408">
        <v>0</v>
      </c>
      <c r="L21" s="418"/>
      <c r="M21" s="426">
        <v>0</v>
      </c>
      <c r="N21" s="386"/>
      <c r="O21" s="386">
        <v>0</v>
      </c>
      <c r="P21" s="391"/>
      <c r="Q21" s="408">
        <v>0</v>
      </c>
      <c r="R21" s="418"/>
      <c r="S21" s="426">
        <v>0</v>
      </c>
      <c r="T21" s="386"/>
      <c r="U21" s="386">
        <v>0</v>
      </c>
      <c r="V21" s="386"/>
    </row>
    <row r="22" spans="2:25" ht="20.100000000000001" customHeight="1">
      <c r="B22" s="377"/>
      <c r="C22" s="382"/>
      <c r="D22" s="396"/>
      <c r="E22" s="409"/>
      <c r="F22" s="419"/>
      <c r="G22" s="427"/>
      <c r="H22" s="382"/>
      <c r="I22" s="382"/>
      <c r="J22" s="396"/>
      <c r="K22" s="409"/>
      <c r="L22" s="419"/>
      <c r="M22" s="427"/>
      <c r="N22" s="382"/>
      <c r="O22" s="382"/>
      <c r="P22" s="396"/>
      <c r="Q22" s="409"/>
      <c r="R22" s="419"/>
      <c r="S22" s="427"/>
      <c r="T22" s="382"/>
      <c r="U22" s="382"/>
      <c r="V22" s="382"/>
    </row>
    <row r="23" spans="2:25" ht="20.100000000000001" customHeight="1">
      <c r="B23" s="378"/>
      <c r="C23" s="387"/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387"/>
      <c r="T23" s="387"/>
      <c r="U23" s="387"/>
      <c r="V23" s="387"/>
    </row>
    <row r="24" spans="2:25" ht="20.100000000000001" customHeight="1">
      <c r="B24" s="374" t="s">
        <v>21</v>
      </c>
      <c r="V24" s="468" t="s">
        <v>28</v>
      </c>
    </row>
    <row r="25" spans="2:25" ht="20.100000000000001" customHeight="1">
      <c r="B25" s="376"/>
      <c r="C25" s="381">
        <v>2</v>
      </c>
      <c r="D25" s="395"/>
      <c r="E25" s="395"/>
      <c r="F25" s="395"/>
      <c r="G25" s="395"/>
      <c r="H25" s="436"/>
      <c r="I25" s="381">
        <v>3</v>
      </c>
      <c r="J25" s="395"/>
      <c r="K25" s="395"/>
      <c r="L25" s="395"/>
      <c r="M25" s="395"/>
      <c r="N25" s="436"/>
      <c r="O25" s="381">
        <v>4</v>
      </c>
      <c r="P25" s="395"/>
      <c r="Q25" s="395"/>
      <c r="R25" s="395"/>
      <c r="S25" s="395"/>
      <c r="T25" s="436"/>
      <c r="U25" s="377">
        <v>5</v>
      </c>
      <c r="V25" s="377"/>
    </row>
    <row r="26" spans="2:25" ht="20.100000000000001" customHeight="1">
      <c r="B26" s="377" t="s">
        <v>15</v>
      </c>
      <c r="C26" s="388">
        <v>0</v>
      </c>
      <c r="D26" s="399"/>
      <c r="E26" s="404">
        <v>0</v>
      </c>
      <c r="F26" s="399"/>
      <c r="G26" s="404">
        <v>0</v>
      </c>
      <c r="H26" s="428"/>
      <c r="I26" s="388">
        <v>0</v>
      </c>
      <c r="J26" s="399"/>
      <c r="K26" s="404"/>
      <c r="L26" s="399"/>
      <c r="M26" s="404"/>
      <c r="N26" s="428"/>
      <c r="O26" s="388"/>
      <c r="P26" s="399"/>
      <c r="Q26" s="404"/>
      <c r="R26" s="399"/>
      <c r="S26" s="404"/>
      <c r="T26" s="428"/>
      <c r="U26" s="388"/>
      <c r="V26" s="428"/>
      <c r="Y26" s="472"/>
    </row>
    <row r="27" spans="2:25" ht="20.100000000000001" customHeight="1">
      <c r="B27" s="377"/>
      <c r="C27" s="389">
        <v>0</v>
      </c>
      <c r="D27" s="400"/>
      <c r="E27" s="405">
        <v>0</v>
      </c>
      <c r="F27" s="400"/>
      <c r="G27" s="405">
        <v>38</v>
      </c>
      <c r="H27" s="435"/>
      <c r="I27" s="389">
        <v>38</v>
      </c>
      <c r="J27" s="400"/>
      <c r="K27" s="405"/>
      <c r="L27" s="400"/>
      <c r="M27" s="405"/>
      <c r="N27" s="435"/>
      <c r="O27" s="389"/>
      <c r="P27" s="400"/>
      <c r="Q27" s="405"/>
      <c r="R27" s="400"/>
      <c r="S27" s="405"/>
      <c r="T27" s="435"/>
      <c r="U27" s="389"/>
      <c r="V27" s="435"/>
    </row>
    <row r="28" spans="2:25" ht="20.100000000000001" customHeight="1">
      <c r="B28" s="377"/>
      <c r="C28" s="390">
        <v>0</v>
      </c>
      <c r="D28" s="401"/>
      <c r="E28" s="411">
        <v>0</v>
      </c>
      <c r="F28" s="401"/>
      <c r="G28" s="429">
        <v>0</v>
      </c>
      <c r="H28" s="432"/>
      <c r="I28" s="390">
        <v>0</v>
      </c>
      <c r="J28" s="401"/>
      <c r="K28" s="411">
        <v>0</v>
      </c>
      <c r="L28" s="401"/>
      <c r="M28" s="411">
        <v>0</v>
      </c>
      <c r="N28" s="434"/>
      <c r="O28" s="390">
        <v>0</v>
      </c>
      <c r="P28" s="401"/>
      <c r="Q28" s="411"/>
      <c r="R28" s="401"/>
      <c r="S28" s="411"/>
      <c r="T28" s="434"/>
      <c r="U28" s="390"/>
      <c r="V28" s="434"/>
    </row>
    <row r="29" spans="2:25" ht="20.100000000000001" customHeight="1">
      <c r="B29" s="377"/>
      <c r="C29" s="389">
        <v>0</v>
      </c>
      <c r="D29" s="400"/>
      <c r="E29" s="405">
        <v>0</v>
      </c>
      <c r="F29" s="400"/>
      <c r="G29" s="430">
        <v>76</v>
      </c>
      <c r="H29" s="433"/>
      <c r="I29" s="389">
        <v>113.99999999999999</v>
      </c>
      <c r="J29" s="400"/>
      <c r="K29" s="405">
        <v>76</v>
      </c>
      <c r="L29" s="400"/>
      <c r="M29" s="405">
        <v>76</v>
      </c>
      <c r="N29" s="435"/>
      <c r="O29" s="389">
        <v>38</v>
      </c>
      <c r="P29" s="400"/>
      <c r="Q29" s="405"/>
      <c r="R29" s="400"/>
      <c r="S29" s="405"/>
      <c r="T29" s="435"/>
      <c r="U29" s="389"/>
      <c r="V29" s="435"/>
    </row>
    <row r="30" spans="2:25" ht="20.100000000000001" customHeight="1">
      <c r="B30" s="377"/>
      <c r="C30" s="390">
        <v>0</v>
      </c>
      <c r="D30" s="401"/>
      <c r="E30" s="411">
        <v>0</v>
      </c>
      <c r="F30" s="401"/>
      <c r="G30" s="411">
        <v>0</v>
      </c>
      <c r="H30" s="434"/>
      <c r="I30" s="439">
        <v>0</v>
      </c>
      <c r="J30" s="443"/>
      <c r="K30" s="411">
        <v>0</v>
      </c>
      <c r="L30" s="401"/>
      <c r="M30" s="429">
        <v>0</v>
      </c>
      <c r="N30" s="432"/>
      <c r="O30" s="390">
        <v>0</v>
      </c>
      <c r="P30" s="401"/>
      <c r="Q30" s="411">
        <v>0</v>
      </c>
      <c r="R30" s="401"/>
      <c r="S30" s="411">
        <v>0</v>
      </c>
      <c r="T30" s="434"/>
      <c r="U30" s="390">
        <v>0</v>
      </c>
      <c r="V30" s="434"/>
    </row>
    <row r="31" spans="2:25" ht="20.100000000000001" customHeight="1">
      <c r="B31" s="377"/>
      <c r="C31" s="391">
        <v>0</v>
      </c>
      <c r="D31" s="402"/>
      <c r="E31" s="412">
        <v>0</v>
      </c>
      <c r="F31" s="402"/>
      <c r="G31" s="412">
        <v>79</v>
      </c>
      <c r="H31" s="426"/>
      <c r="I31" s="440">
        <v>157</v>
      </c>
      <c r="J31" s="444"/>
      <c r="K31" s="412">
        <v>154</v>
      </c>
      <c r="L31" s="402"/>
      <c r="M31" s="456">
        <v>153</v>
      </c>
      <c r="N31" s="459"/>
      <c r="O31" s="391">
        <v>120</v>
      </c>
      <c r="P31" s="402"/>
      <c r="Q31" s="412">
        <v>82</v>
      </c>
      <c r="R31" s="402"/>
      <c r="S31" s="412">
        <v>75</v>
      </c>
      <c r="T31" s="426"/>
      <c r="U31" s="391">
        <v>38</v>
      </c>
      <c r="V31" s="426"/>
    </row>
    <row r="32" spans="2:25" ht="20.100000000000001" customHeight="1">
      <c r="B32" s="377" t="s">
        <v>9</v>
      </c>
      <c r="C32" s="383">
        <v>0</v>
      </c>
      <c r="D32" s="388"/>
      <c r="E32" s="410">
        <v>0</v>
      </c>
      <c r="F32" s="420"/>
      <c r="G32" s="428">
        <v>0</v>
      </c>
      <c r="H32" s="383"/>
      <c r="I32" s="441">
        <v>0</v>
      </c>
      <c r="J32" s="445"/>
      <c r="K32" s="448">
        <v>0</v>
      </c>
      <c r="L32" s="452"/>
      <c r="M32" s="457">
        <v>0</v>
      </c>
      <c r="N32" s="441"/>
      <c r="O32" s="441">
        <v>0</v>
      </c>
      <c r="P32" s="445"/>
      <c r="Q32" s="448">
        <v>0</v>
      </c>
      <c r="R32" s="452"/>
      <c r="S32" s="428">
        <v>0</v>
      </c>
      <c r="T32" s="383"/>
      <c r="U32" s="383">
        <v>0</v>
      </c>
      <c r="V32" s="383"/>
    </row>
    <row r="33" spans="2:23" ht="20.100000000000001" customHeight="1">
      <c r="B33" s="377"/>
      <c r="C33" s="392">
        <v>0</v>
      </c>
      <c r="D33" s="403"/>
      <c r="E33" s="413">
        <v>0</v>
      </c>
      <c r="F33" s="421"/>
      <c r="G33" s="431">
        <v>83</v>
      </c>
      <c r="H33" s="392"/>
      <c r="I33" s="442">
        <v>166</v>
      </c>
      <c r="J33" s="446"/>
      <c r="K33" s="449">
        <v>165</v>
      </c>
      <c r="L33" s="453"/>
      <c r="M33" s="458">
        <v>163</v>
      </c>
      <c r="N33" s="442"/>
      <c r="O33" s="442">
        <v>167</v>
      </c>
      <c r="P33" s="446"/>
      <c r="Q33" s="449">
        <v>167</v>
      </c>
      <c r="R33" s="453"/>
      <c r="S33" s="431">
        <v>158</v>
      </c>
      <c r="T33" s="392"/>
      <c r="U33" s="392">
        <v>78</v>
      </c>
      <c r="V33" s="392"/>
    </row>
    <row r="34" spans="2:23" ht="20.100000000000001" customHeight="1">
      <c r="B34" s="377"/>
      <c r="C34" s="393">
        <v>0</v>
      </c>
      <c r="D34" s="390"/>
      <c r="E34" s="414">
        <v>0</v>
      </c>
      <c r="F34" s="422"/>
      <c r="G34" s="432">
        <v>0</v>
      </c>
      <c r="H34" s="437"/>
      <c r="I34" s="437">
        <v>0</v>
      </c>
      <c r="J34" s="439"/>
      <c r="K34" s="450">
        <v>0</v>
      </c>
      <c r="L34" s="454"/>
      <c r="M34" s="434">
        <v>0</v>
      </c>
      <c r="N34" s="393"/>
      <c r="O34" s="437">
        <v>0</v>
      </c>
      <c r="P34" s="439"/>
      <c r="Q34" s="414">
        <v>0</v>
      </c>
      <c r="R34" s="422"/>
      <c r="S34" s="434">
        <v>0</v>
      </c>
      <c r="T34" s="393"/>
      <c r="U34" s="393">
        <v>0</v>
      </c>
      <c r="V34" s="393"/>
    </row>
    <row r="35" spans="2:23" ht="20.100000000000001" customHeight="1">
      <c r="B35" s="377"/>
      <c r="C35" s="394">
        <v>0</v>
      </c>
      <c r="D35" s="389"/>
      <c r="E35" s="415">
        <v>0</v>
      </c>
      <c r="F35" s="423"/>
      <c r="G35" s="433">
        <v>83</v>
      </c>
      <c r="H35" s="438"/>
      <c r="I35" s="438">
        <v>167</v>
      </c>
      <c r="J35" s="447"/>
      <c r="K35" s="451">
        <v>195</v>
      </c>
      <c r="L35" s="455"/>
      <c r="M35" s="435">
        <v>198</v>
      </c>
      <c r="N35" s="394"/>
      <c r="O35" s="438">
        <v>172</v>
      </c>
      <c r="P35" s="447"/>
      <c r="Q35" s="415">
        <v>170</v>
      </c>
      <c r="R35" s="423"/>
      <c r="S35" s="435">
        <v>168</v>
      </c>
      <c r="T35" s="394"/>
      <c r="U35" s="394">
        <v>83</v>
      </c>
      <c r="V35" s="394"/>
    </row>
    <row r="36" spans="2:23" ht="20.100000000000001" customHeight="1">
      <c r="B36" s="377"/>
      <c r="C36" s="392">
        <v>0</v>
      </c>
      <c r="D36" s="403"/>
      <c r="E36" s="413">
        <v>0</v>
      </c>
      <c r="F36" s="421"/>
      <c r="G36" s="431">
        <v>0</v>
      </c>
      <c r="H36" s="392"/>
      <c r="I36" s="392">
        <v>0</v>
      </c>
      <c r="J36" s="403"/>
      <c r="K36" s="413">
        <v>0</v>
      </c>
      <c r="L36" s="421"/>
      <c r="M36" s="431">
        <v>0</v>
      </c>
      <c r="N36" s="392"/>
      <c r="O36" s="392">
        <v>0</v>
      </c>
      <c r="P36" s="403"/>
      <c r="Q36" s="413">
        <v>0</v>
      </c>
      <c r="R36" s="421"/>
      <c r="S36" s="431">
        <v>0</v>
      </c>
      <c r="T36" s="392"/>
      <c r="U36" s="392">
        <v>0</v>
      </c>
      <c r="V36" s="392"/>
    </row>
    <row r="37" spans="2:23" ht="20.100000000000001" customHeight="1">
      <c r="B37" s="377"/>
      <c r="C37" s="386">
        <v>0</v>
      </c>
      <c r="D37" s="391"/>
      <c r="E37" s="408">
        <v>182</v>
      </c>
      <c r="F37" s="418"/>
      <c r="G37" s="426">
        <v>399</v>
      </c>
      <c r="H37" s="386"/>
      <c r="I37" s="386">
        <v>434</v>
      </c>
      <c r="J37" s="391"/>
      <c r="K37" s="408">
        <v>355</v>
      </c>
      <c r="L37" s="418"/>
      <c r="M37" s="426">
        <v>224.00000000000003</v>
      </c>
      <c r="N37" s="386"/>
      <c r="O37" s="386">
        <v>172</v>
      </c>
      <c r="P37" s="391"/>
      <c r="Q37" s="408">
        <v>170</v>
      </c>
      <c r="R37" s="418"/>
      <c r="S37" s="426">
        <v>127</v>
      </c>
      <c r="T37" s="386"/>
      <c r="U37" s="386">
        <v>42</v>
      </c>
      <c r="V37" s="386"/>
    </row>
    <row r="38" spans="2:23" ht="20.100000000000001" customHeight="1">
      <c r="B38" s="377" t="s">
        <v>13</v>
      </c>
      <c r="C38" s="383">
        <v>0</v>
      </c>
      <c r="D38" s="388"/>
      <c r="E38" s="410">
        <v>0</v>
      </c>
      <c r="F38" s="420"/>
      <c r="G38" s="428">
        <v>0</v>
      </c>
      <c r="H38" s="383"/>
      <c r="I38" s="383">
        <v>0</v>
      </c>
      <c r="J38" s="388"/>
      <c r="K38" s="410">
        <v>0</v>
      </c>
      <c r="L38" s="420"/>
      <c r="M38" s="428">
        <v>0</v>
      </c>
      <c r="N38" s="383"/>
      <c r="O38" s="383">
        <v>0</v>
      </c>
      <c r="P38" s="388"/>
      <c r="Q38" s="410">
        <v>0</v>
      </c>
      <c r="R38" s="420"/>
      <c r="S38" s="428">
        <v>0</v>
      </c>
      <c r="T38" s="383"/>
      <c r="U38" s="383">
        <v>0</v>
      </c>
      <c r="V38" s="383"/>
    </row>
    <row r="39" spans="2:23" ht="20.100000000000001" customHeight="1">
      <c r="B39" s="377"/>
      <c r="C39" s="392">
        <v>0</v>
      </c>
      <c r="D39" s="403"/>
      <c r="E39" s="413">
        <v>45</v>
      </c>
      <c r="F39" s="421"/>
      <c r="G39" s="431">
        <v>90</v>
      </c>
      <c r="H39" s="392"/>
      <c r="I39" s="392">
        <v>90</v>
      </c>
      <c r="J39" s="403"/>
      <c r="K39" s="413">
        <v>114.99999999999999</v>
      </c>
      <c r="L39" s="421"/>
      <c r="M39" s="431">
        <v>112.99999999999999</v>
      </c>
      <c r="N39" s="392"/>
      <c r="O39" s="392">
        <v>95</v>
      </c>
      <c r="P39" s="403"/>
      <c r="Q39" s="413">
        <v>105</v>
      </c>
      <c r="R39" s="421"/>
      <c r="S39" s="431">
        <v>52</v>
      </c>
      <c r="T39" s="392"/>
      <c r="U39" s="392">
        <v>0</v>
      </c>
      <c r="V39" s="392"/>
    </row>
    <row r="40" spans="2:23" ht="20.100000000000001" customHeight="1">
      <c r="B40" s="377"/>
      <c r="C40" s="393">
        <v>0</v>
      </c>
      <c r="D40" s="390"/>
      <c r="E40" s="414">
        <v>0</v>
      </c>
      <c r="F40" s="422"/>
      <c r="G40" s="434">
        <v>0</v>
      </c>
      <c r="H40" s="393"/>
      <c r="I40" s="393">
        <v>0</v>
      </c>
      <c r="J40" s="390"/>
      <c r="K40" s="414">
        <v>0</v>
      </c>
      <c r="L40" s="422"/>
      <c r="M40" s="434">
        <v>0</v>
      </c>
      <c r="N40" s="393"/>
      <c r="O40" s="393">
        <v>0</v>
      </c>
      <c r="P40" s="390"/>
      <c r="Q40" s="414">
        <v>0</v>
      </c>
      <c r="R40" s="422"/>
      <c r="S40" s="434">
        <v>0</v>
      </c>
      <c r="T40" s="393"/>
      <c r="U40" s="393">
        <v>0</v>
      </c>
      <c r="V40" s="393"/>
    </row>
    <row r="41" spans="2:23" ht="20.100000000000001" customHeight="1">
      <c r="B41" s="377"/>
      <c r="C41" s="394">
        <v>0</v>
      </c>
      <c r="D41" s="389"/>
      <c r="E41" s="415">
        <v>0</v>
      </c>
      <c r="F41" s="423"/>
      <c r="G41" s="435">
        <v>0</v>
      </c>
      <c r="H41" s="394"/>
      <c r="I41" s="394">
        <v>0</v>
      </c>
      <c r="J41" s="389"/>
      <c r="K41" s="415">
        <v>0</v>
      </c>
      <c r="L41" s="423"/>
      <c r="M41" s="435">
        <v>0</v>
      </c>
      <c r="N41" s="394"/>
      <c r="O41" s="394">
        <v>10</v>
      </c>
      <c r="P41" s="389"/>
      <c r="Q41" s="415">
        <v>20</v>
      </c>
      <c r="R41" s="423"/>
      <c r="S41" s="435">
        <v>10</v>
      </c>
      <c r="T41" s="394"/>
      <c r="U41" s="394">
        <v>0</v>
      </c>
      <c r="V41" s="394"/>
    </row>
    <row r="42" spans="2:23" ht="20.100000000000001" customHeight="1">
      <c r="B42" s="377"/>
      <c r="C42" s="392">
        <v>0</v>
      </c>
      <c r="D42" s="403"/>
      <c r="E42" s="413">
        <v>0</v>
      </c>
      <c r="F42" s="421"/>
      <c r="G42" s="431">
        <v>0</v>
      </c>
      <c r="H42" s="392"/>
      <c r="I42" s="392">
        <v>0</v>
      </c>
      <c r="J42" s="403"/>
      <c r="K42" s="413">
        <v>0</v>
      </c>
      <c r="L42" s="421"/>
      <c r="M42" s="431">
        <v>0</v>
      </c>
      <c r="N42" s="392"/>
      <c r="O42" s="392">
        <v>0</v>
      </c>
      <c r="P42" s="403"/>
      <c r="Q42" s="413">
        <v>0</v>
      </c>
      <c r="R42" s="421"/>
      <c r="S42" s="431">
        <v>0</v>
      </c>
      <c r="T42" s="392"/>
      <c r="U42" s="392">
        <v>0</v>
      </c>
      <c r="V42" s="392"/>
    </row>
    <row r="43" spans="2:23" ht="20.100000000000001" customHeight="1">
      <c r="B43" s="377"/>
      <c r="C43" s="386">
        <v>0</v>
      </c>
      <c r="D43" s="391"/>
      <c r="E43" s="408">
        <v>0</v>
      </c>
      <c r="F43" s="418"/>
      <c r="G43" s="426">
        <v>0</v>
      </c>
      <c r="H43" s="386"/>
      <c r="I43" s="386">
        <v>0</v>
      </c>
      <c r="J43" s="391"/>
      <c r="K43" s="408">
        <v>0</v>
      </c>
      <c r="L43" s="418"/>
      <c r="M43" s="426">
        <v>0</v>
      </c>
      <c r="N43" s="386"/>
      <c r="O43" s="386">
        <v>0</v>
      </c>
      <c r="P43" s="391"/>
      <c r="Q43" s="408">
        <v>0</v>
      </c>
      <c r="R43" s="418"/>
      <c r="S43" s="426">
        <v>0</v>
      </c>
      <c r="T43" s="386"/>
      <c r="U43" s="386">
        <v>0</v>
      </c>
      <c r="V43" s="386"/>
      <c r="W43" s="470"/>
    </row>
    <row r="44" spans="2:23" ht="20.100000000000001" customHeight="1">
      <c r="B44" s="378"/>
      <c r="C44" s="387"/>
      <c r="D44" s="387"/>
      <c r="E44" s="387"/>
      <c r="F44" s="387"/>
      <c r="G44" s="387"/>
      <c r="H44" s="387"/>
      <c r="I44" s="387"/>
      <c r="J44" s="387"/>
      <c r="K44" s="387"/>
      <c r="L44" s="387"/>
      <c r="M44" s="387"/>
      <c r="N44" s="387"/>
      <c r="O44" s="387"/>
      <c r="P44" s="387"/>
      <c r="Q44" s="387"/>
      <c r="R44" s="461" t="s">
        <v>30</v>
      </c>
      <c r="S44" s="387"/>
      <c r="T44" s="463" t="s">
        <v>36</v>
      </c>
      <c r="U44" s="464">
        <v>0</v>
      </c>
      <c r="V44" s="464"/>
      <c r="W44" s="471"/>
    </row>
    <row r="45" spans="2:23" ht="20.100000000000001" customHeight="1">
      <c r="B45" s="378"/>
      <c r="C45" s="387"/>
      <c r="D45" s="387"/>
      <c r="E45" s="387"/>
      <c r="F45" s="387"/>
      <c r="G45" s="387"/>
      <c r="H45" s="387"/>
      <c r="I45" s="387"/>
      <c r="J45" s="387"/>
      <c r="K45" s="387"/>
      <c r="L45" s="387"/>
      <c r="M45" s="387"/>
      <c r="N45" s="387"/>
      <c r="O45" s="387"/>
      <c r="P45" s="387"/>
      <c r="Q45" s="387"/>
      <c r="R45" s="461" t="s">
        <v>37</v>
      </c>
      <c r="S45" s="387"/>
      <c r="T45" s="387" t="s">
        <v>36</v>
      </c>
      <c r="U45" s="465">
        <v>6547</v>
      </c>
      <c r="V45" s="465"/>
      <c r="W45" s="471"/>
    </row>
    <row r="46" spans="2:23" ht="20.100000000000001" customHeight="1">
      <c r="B46" s="378"/>
      <c r="C46" s="387"/>
      <c r="D46" s="387"/>
      <c r="E46" s="387"/>
      <c r="F46" s="387"/>
      <c r="G46" s="387"/>
      <c r="H46" s="387"/>
      <c r="I46" s="387"/>
      <c r="J46" s="387"/>
      <c r="K46" s="387"/>
      <c r="L46" s="387"/>
      <c r="M46" s="387"/>
      <c r="N46" s="387"/>
      <c r="O46" s="460"/>
      <c r="P46" s="387"/>
      <c r="Q46" s="461"/>
      <c r="R46" s="461" t="s">
        <v>74</v>
      </c>
      <c r="S46" s="387"/>
      <c r="T46" s="387"/>
      <c r="U46" s="466">
        <v>1831</v>
      </c>
      <c r="V46" s="466"/>
    </row>
    <row r="47" spans="2:23" ht="20.100000000000001" customHeight="1">
      <c r="B47" s="378"/>
      <c r="C47" s="387"/>
      <c r="D47" s="387"/>
      <c r="E47" s="387"/>
      <c r="F47" s="387"/>
      <c r="G47" s="387"/>
      <c r="H47" s="387"/>
      <c r="I47" s="387"/>
      <c r="J47" s="387"/>
      <c r="K47" s="387"/>
      <c r="L47" s="387"/>
      <c r="M47" s="387"/>
      <c r="N47" s="387"/>
      <c r="O47" s="387"/>
      <c r="P47" s="387"/>
      <c r="Q47" s="461"/>
      <c r="R47" s="462" t="s">
        <v>8</v>
      </c>
      <c r="U47" s="467">
        <v>4716</v>
      </c>
      <c r="V47" s="462"/>
    </row>
    <row r="48" spans="2:23" ht="20.100000000000001" customHeight="1">
      <c r="B48" s="378"/>
      <c r="C48" s="387"/>
      <c r="D48" s="387"/>
      <c r="E48" s="387"/>
      <c r="F48" s="387"/>
      <c r="G48" s="387"/>
      <c r="H48" s="387"/>
      <c r="I48" s="387"/>
      <c r="J48" s="387"/>
      <c r="K48" s="387"/>
      <c r="L48" s="387"/>
      <c r="M48" s="387"/>
      <c r="N48" s="387"/>
      <c r="O48" s="387"/>
      <c r="P48" s="387"/>
      <c r="Q48" s="461"/>
      <c r="R48" s="461"/>
      <c r="S48" s="387"/>
      <c r="T48" s="387"/>
      <c r="U48" s="466"/>
      <c r="V48" s="466"/>
    </row>
    <row r="49" spans="2:21" ht="20.100000000000001" customHeight="1">
      <c r="B49" s="374" t="s">
        <v>1</v>
      </c>
      <c r="Q49" s="462"/>
    </row>
    <row r="50" spans="2:21" ht="20.100000000000001" customHeight="1">
      <c r="B50" s="379">
        <v>80.52</v>
      </c>
      <c r="C50" s="379"/>
      <c r="D50" s="379"/>
      <c r="E50" s="379"/>
      <c r="F50" s="379"/>
      <c r="G50" s="379"/>
      <c r="H50" s="379"/>
      <c r="I50" s="379"/>
      <c r="J50" s="379"/>
      <c r="K50" s="379"/>
      <c r="L50" s="379"/>
      <c r="M50" s="379"/>
      <c r="N50" s="379"/>
      <c r="O50" s="379"/>
      <c r="P50" s="379"/>
      <c r="Q50" s="379"/>
      <c r="R50" s="379"/>
      <c r="S50" s="379"/>
      <c r="T50" s="379"/>
      <c r="U50" s="379"/>
    </row>
    <row r="51" spans="2:21" ht="20.100000000000001" customHeight="1">
      <c r="B51" s="379"/>
      <c r="C51" s="379"/>
      <c r="D51" s="379"/>
      <c r="E51" s="379"/>
      <c r="F51" s="379"/>
      <c r="G51" s="379"/>
      <c r="H51" s="379"/>
      <c r="I51" s="379"/>
      <c r="J51" s="379"/>
      <c r="K51" s="379"/>
      <c r="L51" s="379"/>
      <c r="M51" s="379"/>
      <c r="N51" s="379"/>
      <c r="O51" s="379"/>
      <c r="P51" s="379"/>
      <c r="Q51" s="379"/>
      <c r="R51" s="379"/>
      <c r="S51" s="379"/>
      <c r="T51" s="379"/>
      <c r="U51" s="379"/>
    </row>
    <row r="52" spans="2:21" ht="20.100000000000001" customHeight="1">
      <c r="B52" s="379"/>
      <c r="C52" s="379"/>
      <c r="D52" s="379">
        <v>80.52</v>
      </c>
      <c r="E52" s="379"/>
      <c r="F52" s="379">
        <v>80.52</v>
      </c>
      <c r="G52" s="379"/>
      <c r="H52" s="379">
        <v>80.52</v>
      </c>
      <c r="I52" s="379"/>
      <c r="J52" s="379"/>
      <c r="K52" s="379"/>
      <c r="L52" s="379"/>
      <c r="M52" s="379"/>
      <c r="N52" s="379"/>
      <c r="O52" s="379"/>
      <c r="P52" s="379"/>
      <c r="Q52" s="379"/>
      <c r="R52" s="379"/>
      <c r="S52" s="379"/>
      <c r="T52" s="379"/>
      <c r="U52" s="379"/>
    </row>
    <row r="53" spans="2:21" ht="20.100000000000001" customHeight="1">
      <c r="B53" s="379"/>
      <c r="C53" s="379"/>
      <c r="D53" s="379"/>
      <c r="E53" s="379"/>
      <c r="F53" s="379"/>
      <c r="G53" s="379"/>
      <c r="H53" s="379"/>
      <c r="I53" s="379"/>
      <c r="J53" s="379"/>
      <c r="K53" s="379"/>
      <c r="L53" s="379"/>
      <c r="M53" s="379"/>
      <c r="N53" s="379"/>
      <c r="O53" s="379"/>
      <c r="P53" s="379"/>
      <c r="Q53" s="379"/>
      <c r="R53" s="379"/>
      <c r="S53" s="379"/>
      <c r="T53" s="379"/>
      <c r="U53" s="379"/>
    </row>
    <row r="54" spans="2:21" ht="20.100000000000001" customHeight="1">
      <c r="B54" s="379"/>
      <c r="C54" s="379"/>
      <c r="D54" s="379">
        <v>80.599999999999994</v>
      </c>
      <c r="E54" s="379"/>
      <c r="F54" s="379">
        <v>82.1</v>
      </c>
      <c r="G54" s="379"/>
      <c r="H54" s="379">
        <v>80.52</v>
      </c>
      <c r="I54" s="379"/>
      <c r="J54" s="379">
        <v>80.52</v>
      </c>
      <c r="K54" s="379"/>
      <c r="L54" s="379">
        <v>80.52</v>
      </c>
      <c r="M54" s="379"/>
      <c r="N54" s="379">
        <v>80.52</v>
      </c>
      <c r="O54" s="379"/>
      <c r="P54" s="379"/>
      <c r="Q54" s="379"/>
      <c r="R54" s="379"/>
      <c r="S54" s="379"/>
      <c r="T54" s="379"/>
      <c r="U54" s="379"/>
    </row>
    <row r="55" spans="2:21" ht="20.100000000000001" customHeight="1">
      <c r="B55" s="379"/>
      <c r="C55" s="379"/>
      <c r="D55" s="379"/>
      <c r="E55" s="379"/>
      <c r="F55" s="379"/>
      <c r="G55" s="379"/>
      <c r="H55" s="379"/>
      <c r="I55" s="379"/>
      <c r="J55" s="379"/>
      <c r="K55" s="379"/>
      <c r="L55" s="379"/>
      <c r="M55" s="379"/>
      <c r="N55" s="379"/>
      <c r="O55" s="379"/>
      <c r="P55" s="379"/>
      <c r="Q55" s="379"/>
      <c r="R55" s="379"/>
      <c r="S55" s="379"/>
      <c r="T55" s="379"/>
      <c r="U55" s="379"/>
    </row>
    <row r="56" spans="2:21" ht="20.100000000000001" customHeight="1">
      <c r="B56" s="379"/>
      <c r="C56" s="379"/>
      <c r="D56" s="379">
        <v>84.2</v>
      </c>
      <c r="E56" s="379"/>
      <c r="F56" s="379">
        <v>80.680000000000007</v>
      </c>
      <c r="G56" s="379"/>
      <c r="H56" s="379">
        <v>80.66</v>
      </c>
      <c r="I56" s="379"/>
      <c r="J56" s="379">
        <v>80.59</v>
      </c>
      <c r="K56" s="379"/>
      <c r="L56" s="379">
        <v>80.540000000000006</v>
      </c>
      <c r="M56" s="379"/>
      <c r="N56" s="379">
        <v>80.52</v>
      </c>
      <c r="O56" s="379"/>
      <c r="P56" s="379">
        <v>80.77</v>
      </c>
      <c r="Q56" s="379"/>
      <c r="R56" s="379">
        <v>80.510000000000005</v>
      </c>
      <c r="S56" s="379"/>
      <c r="T56" s="379">
        <v>80.5</v>
      </c>
      <c r="U56" s="379"/>
    </row>
    <row r="57" spans="2:21" ht="20.100000000000001" customHeight="1">
      <c r="B57" s="379"/>
      <c r="C57" s="379"/>
      <c r="D57" s="379"/>
      <c r="E57" s="379"/>
      <c r="F57" s="379"/>
      <c r="G57" s="379"/>
      <c r="H57" s="379"/>
      <c r="I57" s="379"/>
      <c r="J57" s="379"/>
      <c r="K57" s="379"/>
      <c r="L57" s="379"/>
      <c r="M57" s="379"/>
      <c r="N57" s="379"/>
      <c r="O57" s="379"/>
      <c r="P57" s="379"/>
      <c r="Q57" s="379"/>
      <c r="R57" s="379"/>
      <c r="S57" s="379"/>
      <c r="T57" s="379"/>
      <c r="U57" s="379"/>
    </row>
    <row r="58" spans="2:21" ht="20.100000000000001" customHeight="1">
      <c r="B58" s="379"/>
      <c r="C58" s="379"/>
      <c r="D58" s="379">
        <v>84.86</v>
      </c>
      <c r="E58" s="379"/>
      <c r="F58" s="379">
        <v>80.47</v>
      </c>
      <c r="G58" s="379"/>
      <c r="H58" s="379">
        <v>80.67</v>
      </c>
      <c r="I58" s="379"/>
      <c r="J58" s="379">
        <v>80.7</v>
      </c>
      <c r="K58" s="379"/>
      <c r="L58" s="379">
        <v>80.75</v>
      </c>
      <c r="M58" s="379"/>
      <c r="N58" s="379">
        <v>80.7</v>
      </c>
      <c r="O58" s="379"/>
      <c r="P58" s="379">
        <v>80.7</v>
      </c>
      <c r="Q58" s="379"/>
      <c r="R58" s="379">
        <v>80.7</v>
      </c>
      <c r="S58" s="379"/>
      <c r="T58" s="379">
        <v>80.62</v>
      </c>
      <c r="U58" s="379"/>
    </row>
    <row r="59" spans="2:21" ht="20.100000000000001" customHeight="1">
      <c r="B59" s="379"/>
      <c r="C59" s="379"/>
      <c r="D59" s="379"/>
      <c r="E59" s="379"/>
      <c r="F59" s="379"/>
      <c r="G59" s="379"/>
      <c r="H59" s="379"/>
      <c r="I59" s="379"/>
      <c r="J59" s="379"/>
      <c r="K59" s="379"/>
      <c r="L59" s="379"/>
      <c r="M59" s="379"/>
      <c r="N59" s="379"/>
      <c r="O59" s="379"/>
      <c r="P59" s="379"/>
      <c r="Q59" s="379"/>
      <c r="R59" s="379"/>
      <c r="S59" s="379"/>
      <c r="T59" s="379"/>
      <c r="U59" s="379"/>
    </row>
    <row r="60" spans="2:21" ht="20.100000000000001" customHeight="1">
      <c r="B60" s="379"/>
      <c r="C60" s="379"/>
      <c r="D60" s="379">
        <v>85.45</v>
      </c>
      <c r="E60" s="379"/>
      <c r="F60" s="379">
        <v>80.599999999999994</v>
      </c>
      <c r="G60" s="379"/>
      <c r="H60" s="379">
        <v>80.66</v>
      </c>
      <c r="I60" s="379"/>
      <c r="J60" s="379">
        <v>80.66</v>
      </c>
      <c r="K60" s="379"/>
      <c r="L60" s="379">
        <v>81.7</v>
      </c>
      <c r="M60" s="379"/>
      <c r="N60" s="379">
        <v>80.77</v>
      </c>
      <c r="O60" s="379"/>
      <c r="P60" s="379">
        <v>80.7</v>
      </c>
      <c r="Q60" s="379"/>
      <c r="R60" s="379">
        <v>80.69</v>
      </c>
      <c r="S60" s="379"/>
      <c r="T60" s="379">
        <v>80.69</v>
      </c>
      <c r="U60" s="379"/>
    </row>
    <row r="61" spans="2:21" ht="20.100000000000001" customHeight="1">
      <c r="B61" s="379"/>
      <c r="C61" s="379"/>
      <c r="D61" s="379"/>
      <c r="E61" s="379"/>
      <c r="F61" s="379">
        <v>86.08</v>
      </c>
      <c r="G61" s="379"/>
      <c r="H61" s="379">
        <v>85.88</v>
      </c>
      <c r="I61" s="379"/>
      <c r="J61" s="379">
        <v>85.88</v>
      </c>
      <c r="K61" s="379"/>
      <c r="L61" s="379"/>
      <c r="M61" s="379"/>
      <c r="N61" s="379"/>
      <c r="O61" s="379"/>
      <c r="P61" s="379"/>
      <c r="Q61" s="379"/>
      <c r="R61" s="379"/>
      <c r="S61" s="379"/>
      <c r="T61" s="379"/>
      <c r="U61" s="379"/>
    </row>
    <row r="62" spans="2:21" ht="20.100000000000001" customHeight="1">
      <c r="B62" s="379"/>
      <c r="C62" s="379"/>
      <c r="D62" s="379">
        <v>85.8</v>
      </c>
      <c r="E62" s="379"/>
      <c r="F62" s="379">
        <v>85.8</v>
      </c>
      <c r="G62" s="379"/>
      <c r="H62" s="379">
        <v>85.8</v>
      </c>
      <c r="I62" s="379"/>
      <c r="J62" s="379">
        <v>85.8</v>
      </c>
      <c r="K62" s="379"/>
      <c r="L62" s="379">
        <v>85.8</v>
      </c>
      <c r="M62" s="379"/>
      <c r="N62" s="379">
        <v>80.7</v>
      </c>
      <c r="O62" s="379"/>
      <c r="P62" s="379">
        <v>80.7</v>
      </c>
      <c r="Q62" s="379"/>
      <c r="R62" s="379">
        <v>80.7</v>
      </c>
      <c r="S62" s="379"/>
      <c r="T62" s="379">
        <v>80.400000000000006</v>
      </c>
      <c r="U62" s="379"/>
    </row>
    <row r="63" spans="2:21" ht="20.100000000000001" customHeight="1">
      <c r="B63" s="379"/>
      <c r="C63" s="379"/>
      <c r="D63" s="379"/>
      <c r="E63" s="379"/>
      <c r="F63" s="379"/>
      <c r="G63" s="379"/>
      <c r="H63" s="379"/>
      <c r="I63" s="379"/>
      <c r="J63" s="379"/>
      <c r="K63" s="379"/>
      <c r="L63" s="379"/>
      <c r="M63" s="379"/>
      <c r="N63" s="379"/>
      <c r="O63" s="379"/>
      <c r="P63" s="379"/>
      <c r="Q63" s="379"/>
      <c r="R63" s="379"/>
      <c r="S63" s="379"/>
      <c r="T63" s="379"/>
      <c r="U63" s="379"/>
    </row>
    <row r="64" spans="2:21" ht="20.100000000000001" customHeight="1">
      <c r="B64" s="379"/>
      <c r="C64" s="379"/>
      <c r="D64" s="379">
        <v>85.5</v>
      </c>
      <c r="E64" s="379"/>
      <c r="F64" s="379">
        <v>85.8</v>
      </c>
      <c r="G64" s="379"/>
      <c r="H64" s="379">
        <v>85.8</v>
      </c>
      <c r="I64" s="379"/>
      <c r="J64" s="379">
        <v>85.8</v>
      </c>
      <c r="K64" s="379"/>
      <c r="L64" s="379">
        <v>85.8</v>
      </c>
      <c r="M64" s="379"/>
      <c r="N64" s="379">
        <v>84.8</v>
      </c>
      <c r="O64" s="379"/>
      <c r="P64" s="379">
        <v>84.8</v>
      </c>
      <c r="Q64" s="379"/>
      <c r="R64" s="379">
        <v>84.8</v>
      </c>
      <c r="S64" s="379"/>
      <c r="T64" s="379"/>
      <c r="U64" s="379"/>
    </row>
    <row r="65" spans="2:22" ht="20.100000000000001" customHeight="1">
      <c r="B65" s="379"/>
      <c r="C65" s="379"/>
      <c r="D65" s="379"/>
      <c r="E65" s="379"/>
      <c r="F65" s="379"/>
      <c r="G65" s="379"/>
      <c r="H65" s="379"/>
      <c r="I65" s="379"/>
      <c r="J65" s="379"/>
      <c r="K65" s="379"/>
      <c r="L65" s="379"/>
      <c r="M65" s="379"/>
      <c r="N65" s="379"/>
      <c r="O65" s="379"/>
      <c r="P65" s="379"/>
      <c r="Q65" s="379"/>
      <c r="R65" s="379"/>
      <c r="S65" s="379"/>
      <c r="T65" s="379"/>
      <c r="U65" s="379"/>
    </row>
    <row r="66" spans="2:22" ht="20.100000000000001" customHeight="1">
      <c r="B66" s="379"/>
      <c r="C66" s="379"/>
      <c r="D66" s="379">
        <v>85.8</v>
      </c>
      <c r="E66" s="379"/>
      <c r="F66" s="379">
        <v>85.8</v>
      </c>
      <c r="G66" s="379"/>
      <c r="H66" s="379">
        <v>85.8</v>
      </c>
      <c r="I66" s="379"/>
      <c r="J66" s="379">
        <v>85.8</v>
      </c>
      <c r="K66" s="379"/>
      <c r="L66" s="379">
        <v>85.8</v>
      </c>
      <c r="M66" s="379"/>
      <c r="N66" s="379">
        <v>85.8</v>
      </c>
      <c r="O66" s="379"/>
      <c r="P66" s="379">
        <v>85.8</v>
      </c>
      <c r="Q66" s="379"/>
      <c r="R66" s="379">
        <v>85.8</v>
      </c>
      <c r="S66" s="379"/>
      <c r="T66" s="379">
        <v>85.8</v>
      </c>
      <c r="U66" s="379"/>
    </row>
    <row r="67" spans="2:22" ht="20.100000000000001" customHeight="1">
      <c r="B67" s="379"/>
      <c r="C67" s="379"/>
      <c r="D67" s="379"/>
      <c r="E67" s="379"/>
      <c r="F67" s="379"/>
      <c r="G67" s="379"/>
      <c r="H67" s="379"/>
      <c r="I67" s="379"/>
      <c r="J67" s="379"/>
      <c r="K67" s="379"/>
      <c r="L67" s="379"/>
      <c r="M67" s="379"/>
      <c r="N67" s="379"/>
      <c r="O67" s="379"/>
      <c r="P67" s="379"/>
      <c r="Q67" s="379"/>
      <c r="R67" s="379"/>
      <c r="S67" s="379"/>
      <c r="T67" s="379"/>
      <c r="U67" s="379"/>
    </row>
    <row r="68" spans="2:22" ht="20.100000000000001" customHeight="1">
      <c r="B68" s="379"/>
      <c r="C68" s="379"/>
      <c r="D68" s="379">
        <v>85.8</v>
      </c>
      <c r="E68" s="379"/>
      <c r="F68" s="379">
        <v>85.8</v>
      </c>
      <c r="G68" s="379"/>
      <c r="H68" s="379">
        <v>85.8</v>
      </c>
      <c r="I68" s="379"/>
      <c r="J68" s="379">
        <v>85.8</v>
      </c>
      <c r="K68" s="379"/>
      <c r="L68" s="379">
        <v>85.8</v>
      </c>
      <c r="M68" s="379"/>
      <c r="N68" s="379">
        <v>85.8</v>
      </c>
      <c r="O68" s="379"/>
      <c r="P68" s="379">
        <v>85.8</v>
      </c>
      <c r="Q68" s="379"/>
      <c r="R68" s="379">
        <v>85.8</v>
      </c>
      <c r="S68" s="379"/>
      <c r="T68" s="379"/>
      <c r="U68" s="379"/>
    </row>
    <row r="69" spans="2:22" ht="20.100000000000001" customHeight="1">
      <c r="B69" s="379"/>
      <c r="C69" s="379"/>
      <c r="D69" s="379"/>
      <c r="E69" s="379"/>
      <c r="F69" s="379"/>
      <c r="G69" s="379"/>
      <c r="H69" s="379"/>
      <c r="I69" s="379"/>
      <c r="J69" s="379"/>
      <c r="K69" s="379"/>
      <c r="L69" s="379"/>
      <c r="M69" s="379"/>
      <c r="N69" s="379"/>
      <c r="O69" s="379"/>
      <c r="P69" s="379"/>
      <c r="Q69" s="379"/>
      <c r="R69" s="379"/>
      <c r="S69" s="379"/>
      <c r="T69" s="379"/>
      <c r="U69" s="379"/>
    </row>
    <row r="70" spans="2:22" ht="9.9499999999999993" customHeight="1"/>
    <row r="71" spans="2:22" ht="20.100000000000001" customHeight="1">
      <c r="B71" s="374" t="s">
        <v>3</v>
      </c>
    </row>
    <row r="72" spans="2:22" ht="20.100000000000001" customHeight="1">
      <c r="B72" s="380">
        <v>80.52</v>
      </c>
      <c r="C72" s="380"/>
      <c r="D72" s="380"/>
      <c r="E72" s="380"/>
      <c r="F72" s="380"/>
      <c r="G72" s="380"/>
      <c r="H72" s="380"/>
      <c r="I72" s="380"/>
      <c r="J72" s="380"/>
      <c r="K72" s="380"/>
      <c r="L72" s="380"/>
      <c r="M72" s="380"/>
      <c r="N72" s="380"/>
      <c r="O72" s="380"/>
      <c r="P72" s="380"/>
      <c r="Q72" s="380"/>
      <c r="R72" s="380"/>
      <c r="S72" s="380"/>
      <c r="T72" s="380"/>
      <c r="U72" s="380"/>
      <c r="V72" s="469"/>
    </row>
    <row r="73" spans="2:22" ht="20.100000000000001" customHeight="1">
      <c r="B73" s="380"/>
      <c r="C73" s="380"/>
      <c r="D73" s="380"/>
      <c r="E73" s="380"/>
      <c r="F73" s="380"/>
      <c r="G73" s="380"/>
      <c r="H73" s="380"/>
      <c r="I73" s="380"/>
      <c r="J73" s="380"/>
      <c r="K73" s="380"/>
      <c r="L73" s="380"/>
      <c r="M73" s="380"/>
      <c r="N73" s="380"/>
      <c r="O73" s="380"/>
      <c r="P73" s="380"/>
      <c r="Q73" s="380"/>
      <c r="R73" s="380"/>
      <c r="S73" s="380"/>
      <c r="T73" s="380"/>
      <c r="U73" s="380"/>
      <c r="V73" s="469"/>
    </row>
    <row r="74" spans="2:22" ht="20.100000000000001" customHeight="1">
      <c r="B74" s="380"/>
      <c r="C74" s="380"/>
      <c r="D74" s="380">
        <v>80.52</v>
      </c>
      <c r="E74" s="380"/>
      <c r="F74" s="380">
        <v>80.52</v>
      </c>
      <c r="G74" s="380"/>
      <c r="H74" s="380">
        <v>79</v>
      </c>
      <c r="I74" s="380"/>
      <c r="J74" s="380"/>
      <c r="K74" s="380"/>
      <c r="L74" s="380"/>
      <c r="M74" s="380"/>
      <c r="N74" s="380"/>
      <c r="O74" s="380"/>
      <c r="P74" s="380"/>
      <c r="Q74" s="380"/>
      <c r="R74" s="380"/>
      <c r="S74" s="380"/>
      <c r="T74" s="380"/>
      <c r="U74" s="380"/>
      <c r="V74" s="469"/>
    </row>
    <row r="75" spans="2:22" ht="20.100000000000001" customHeight="1">
      <c r="B75" s="380"/>
      <c r="C75" s="380"/>
      <c r="D75" s="380"/>
      <c r="E75" s="380"/>
      <c r="F75" s="380"/>
      <c r="G75" s="380"/>
      <c r="H75" s="380"/>
      <c r="I75" s="380"/>
      <c r="J75" s="380"/>
      <c r="K75" s="380"/>
      <c r="L75" s="380"/>
      <c r="M75" s="380"/>
      <c r="N75" s="380"/>
      <c r="O75" s="380"/>
      <c r="P75" s="380"/>
      <c r="Q75" s="380"/>
      <c r="R75" s="380"/>
      <c r="S75" s="380"/>
      <c r="T75" s="380"/>
      <c r="U75" s="380"/>
      <c r="V75" s="469"/>
    </row>
    <row r="76" spans="2:22" ht="20.100000000000001" customHeight="1">
      <c r="B76" s="380"/>
      <c r="C76" s="380"/>
      <c r="D76" s="380">
        <v>80.599999999999994</v>
      </c>
      <c r="E76" s="380"/>
      <c r="F76" s="380">
        <v>82.1</v>
      </c>
      <c r="G76" s="380"/>
      <c r="H76" s="380">
        <v>79</v>
      </c>
      <c r="I76" s="380"/>
      <c r="J76" s="380">
        <v>79</v>
      </c>
      <c r="K76" s="380"/>
      <c r="L76" s="380">
        <v>79</v>
      </c>
      <c r="M76" s="380"/>
      <c r="N76" s="380">
        <v>79</v>
      </c>
      <c r="O76" s="380"/>
      <c r="P76" s="380"/>
      <c r="Q76" s="380"/>
      <c r="R76" s="380"/>
      <c r="S76" s="380"/>
      <c r="T76" s="380"/>
      <c r="U76" s="380"/>
      <c r="V76" s="469"/>
    </row>
    <row r="77" spans="2:22" ht="20.100000000000001" customHeight="1">
      <c r="B77" s="380"/>
      <c r="C77" s="380"/>
      <c r="D77" s="380"/>
      <c r="E77" s="380"/>
      <c r="F77" s="380"/>
      <c r="G77" s="380"/>
      <c r="H77" s="380"/>
      <c r="I77" s="380"/>
      <c r="J77" s="380"/>
      <c r="K77" s="380"/>
      <c r="L77" s="380"/>
      <c r="M77" s="380"/>
      <c r="N77" s="380"/>
      <c r="O77" s="380"/>
      <c r="P77" s="380"/>
      <c r="Q77" s="380"/>
      <c r="R77" s="380"/>
      <c r="S77" s="380"/>
      <c r="T77" s="380"/>
      <c r="U77" s="380"/>
      <c r="V77" s="469"/>
    </row>
    <row r="78" spans="2:22" ht="20.100000000000001" customHeight="1">
      <c r="B78" s="380"/>
      <c r="C78" s="380"/>
      <c r="D78" s="380">
        <v>84.2</v>
      </c>
      <c r="E78" s="380"/>
      <c r="F78" s="380">
        <v>80.680000000000007</v>
      </c>
      <c r="G78" s="380"/>
      <c r="H78" s="380">
        <v>79</v>
      </c>
      <c r="I78" s="380"/>
      <c r="J78" s="380">
        <v>79</v>
      </c>
      <c r="K78" s="380"/>
      <c r="L78" s="380">
        <v>79</v>
      </c>
      <c r="M78" s="380"/>
      <c r="N78" s="380">
        <v>79</v>
      </c>
      <c r="O78" s="380"/>
      <c r="P78" s="380">
        <v>79</v>
      </c>
      <c r="Q78" s="380"/>
      <c r="R78" s="380">
        <v>79</v>
      </c>
      <c r="S78" s="380"/>
      <c r="T78" s="380">
        <v>79</v>
      </c>
      <c r="U78" s="380"/>
      <c r="V78" s="469"/>
    </row>
    <row r="79" spans="2:22" ht="20.100000000000001" customHeight="1">
      <c r="B79" s="380"/>
      <c r="C79" s="380"/>
      <c r="D79" s="380"/>
      <c r="E79" s="380"/>
      <c r="F79" s="380"/>
      <c r="G79" s="380"/>
      <c r="H79" s="380"/>
      <c r="I79" s="380"/>
      <c r="J79" s="380"/>
      <c r="K79" s="380"/>
      <c r="L79" s="380"/>
      <c r="M79" s="380"/>
      <c r="N79" s="380"/>
      <c r="O79" s="380"/>
      <c r="P79" s="380"/>
      <c r="Q79" s="380"/>
      <c r="R79" s="380"/>
      <c r="S79" s="380"/>
      <c r="T79" s="380"/>
      <c r="U79" s="380"/>
      <c r="V79" s="469"/>
    </row>
    <row r="80" spans="2:22" ht="20.100000000000001" customHeight="1">
      <c r="B80" s="380"/>
      <c r="C80" s="380"/>
      <c r="D80" s="380">
        <v>84.86</v>
      </c>
      <c r="E80" s="380"/>
      <c r="F80" s="380">
        <v>80.47</v>
      </c>
      <c r="G80" s="380"/>
      <c r="H80" s="380">
        <v>79</v>
      </c>
      <c r="I80" s="380"/>
      <c r="J80" s="380">
        <v>79</v>
      </c>
      <c r="K80" s="380"/>
      <c r="L80" s="380">
        <v>79</v>
      </c>
      <c r="M80" s="380"/>
      <c r="N80" s="380">
        <v>79</v>
      </c>
      <c r="O80" s="380"/>
      <c r="P80" s="380">
        <v>79</v>
      </c>
      <c r="Q80" s="380"/>
      <c r="R80" s="380">
        <v>79</v>
      </c>
      <c r="S80" s="380"/>
      <c r="T80" s="380">
        <v>79</v>
      </c>
      <c r="U80" s="380"/>
      <c r="V80" s="469"/>
    </row>
    <row r="81" spans="2:22" ht="20.100000000000001" customHeight="1">
      <c r="B81" s="380"/>
      <c r="C81" s="380"/>
      <c r="D81" s="380"/>
      <c r="E81" s="380"/>
      <c r="F81" s="380"/>
      <c r="G81" s="380"/>
      <c r="H81" s="380"/>
      <c r="I81" s="380"/>
      <c r="J81" s="380"/>
      <c r="K81" s="380"/>
      <c r="L81" s="380"/>
      <c r="M81" s="380"/>
      <c r="N81" s="380"/>
      <c r="O81" s="380"/>
      <c r="P81" s="380"/>
      <c r="Q81" s="380"/>
      <c r="R81" s="380"/>
      <c r="S81" s="380"/>
      <c r="T81" s="380"/>
      <c r="U81" s="380"/>
      <c r="V81" s="469"/>
    </row>
    <row r="82" spans="2:22" ht="20.100000000000001" customHeight="1">
      <c r="B82" s="380"/>
      <c r="C82" s="380"/>
      <c r="D82" s="380">
        <v>85.45</v>
      </c>
      <c r="E82" s="380"/>
      <c r="F82" s="380">
        <v>80.599999999999994</v>
      </c>
      <c r="G82" s="380"/>
      <c r="H82" s="380">
        <v>79</v>
      </c>
      <c r="I82" s="380"/>
      <c r="J82" s="380">
        <v>79</v>
      </c>
      <c r="K82" s="380"/>
      <c r="L82" s="380">
        <v>79</v>
      </c>
      <c r="M82" s="380"/>
      <c r="N82" s="380">
        <v>79</v>
      </c>
      <c r="O82" s="380"/>
      <c r="P82" s="380">
        <v>79</v>
      </c>
      <c r="Q82" s="380"/>
      <c r="R82" s="380">
        <v>79</v>
      </c>
      <c r="S82" s="380"/>
      <c r="T82" s="380">
        <v>79</v>
      </c>
      <c r="U82" s="380"/>
      <c r="V82" s="469"/>
    </row>
    <row r="83" spans="2:22" ht="20.100000000000001" customHeight="1">
      <c r="B83" s="380"/>
      <c r="C83" s="380"/>
      <c r="D83" s="380"/>
      <c r="E83" s="380"/>
      <c r="F83" s="380"/>
      <c r="G83" s="380"/>
      <c r="H83" s="380"/>
      <c r="I83" s="380"/>
      <c r="J83" s="380"/>
      <c r="K83" s="380"/>
      <c r="L83" s="380"/>
      <c r="M83" s="380"/>
      <c r="N83" s="380"/>
      <c r="O83" s="380"/>
      <c r="P83" s="380"/>
      <c r="Q83" s="380"/>
      <c r="R83" s="380"/>
      <c r="S83" s="380"/>
      <c r="T83" s="380"/>
      <c r="U83" s="380"/>
      <c r="V83" s="469"/>
    </row>
    <row r="84" spans="2:22" ht="20.100000000000001" customHeight="1">
      <c r="B84" s="380"/>
      <c r="C84" s="380"/>
      <c r="D84" s="380">
        <v>85.8</v>
      </c>
      <c r="E84" s="380"/>
      <c r="F84" s="380">
        <v>84</v>
      </c>
      <c r="G84" s="380"/>
      <c r="H84" s="380">
        <v>84</v>
      </c>
      <c r="I84" s="380"/>
      <c r="J84" s="380">
        <v>84</v>
      </c>
      <c r="K84" s="380"/>
      <c r="L84" s="380">
        <v>83</v>
      </c>
      <c r="M84" s="380"/>
      <c r="N84" s="380">
        <v>79</v>
      </c>
      <c r="O84" s="380"/>
      <c r="P84" s="380">
        <v>79</v>
      </c>
      <c r="Q84" s="380"/>
      <c r="R84" s="380">
        <v>79</v>
      </c>
      <c r="S84" s="380"/>
      <c r="T84" s="380">
        <v>80.400000000000006</v>
      </c>
      <c r="U84" s="380"/>
      <c r="V84" s="469"/>
    </row>
    <row r="85" spans="2:22" ht="20.100000000000001" customHeight="1">
      <c r="B85" s="380"/>
      <c r="C85" s="380"/>
      <c r="D85" s="380"/>
      <c r="E85" s="380"/>
      <c r="F85" s="380"/>
      <c r="G85" s="380"/>
      <c r="H85" s="380"/>
      <c r="I85" s="380"/>
      <c r="J85" s="380"/>
      <c r="K85" s="380"/>
      <c r="L85" s="380"/>
      <c r="M85" s="380"/>
      <c r="N85" s="380"/>
      <c r="O85" s="380"/>
      <c r="P85" s="380"/>
      <c r="Q85" s="380"/>
      <c r="R85" s="380"/>
      <c r="S85" s="380"/>
      <c r="T85" s="380"/>
      <c r="U85" s="380"/>
      <c r="V85" s="469"/>
    </row>
    <row r="86" spans="2:22" ht="20.100000000000001" customHeight="1">
      <c r="B86" s="380"/>
      <c r="C86" s="380"/>
      <c r="D86" s="380">
        <v>85.5</v>
      </c>
      <c r="E86" s="380"/>
      <c r="F86" s="380">
        <v>85.8</v>
      </c>
      <c r="G86" s="380"/>
      <c r="H86" s="380">
        <v>85.8</v>
      </c>
      <c r="I86" s="380"/>
      <c r="J86" s="380">
        <v>85.8</v>
      </c>
      <c r="K86" s="380"/>
      <c r="L86" s="380">
        <v>85.8</v>
      </c>
      <c r="M86" s="380"/>
      <c r="N86" s="380">
        <v>84.8</v>
      </c>
      <c r="O86" s="380"/>
      <c r="P86" s="380">
        <v>84.4</v>
      </c>
      <c r="Q86" s="380"/>
      <c r="R86" s="380">
        <v>84.4</v>
      </c>
      <c r="S86" s="380"/>
      <c r="T86" s="380"/>
      <c r="U86" s="380"/>
      <c r="V86" s="469"/>
    </row>
    <row r="87" spans="2:22" ht="20.100000000000001" customHeight="1">
      <c r="B87" s="380"/>
      <c r="C87" s="380"/>
      <c r="D87" s="380"/>
      <c r="E87" s="380"/>
      <c r="F87" s="380"/>
      <c r="G87" s="380"/>
      <c r="H87" s="380"/>
      <c r="I87" s="380"/>
      <c r="J87" s="380"/>
      <c r="K87" s="380"/>
      <c r="L87" s="380"/>
      <c r="M87" s="380"/>
      <c r="N87" s="380"/>
      <c r="O87" s="380"/>
      <c r="P87" s="380"/>
      <c r="Q87" s="380"/>
      <c r="R87" s="380"/>
      <c r="S87" s="380"/>
      <c r="T87" s="380"/>
      <c r="U87" s="380"/>
      <c r="V87" s="469"/>
    </row>
    <row r="88" spans="2:22" ht="20.100000000000001" customHeight="1">
      <c r="B88" s="380"/>
      <c r="C88" s="380"/>
      <c r="D88" s="380">
        <v>85.8</v>
      </c>
      <c r="E88" s="380"/>
      <c r="F88" s="380">
        <v>85.8</v>
      </c>
      <c r="G88" s="380"/>
      <c r="H88" s="380">
        <v>85.8</v>
      </c>
      <c r="I88" s="380"/>
      <c r="J88" s="380">
        <v>85.8</v>
      </c>
      <c r="K88" s="380"/>
      <c r="L88" s="380">
        <v>85.8</v>
      </c>
      <c r="M88" s="380"/>
      <c r="N88" s="380">
        <v>85.8</v>
      </c>
      <c r="O88" s="380"/>
      <c r="P88" s="380">
        <v>85.8</v>
      </c>
      <c r="Q88" s="380"/>
      <c r="R88" s="380">
        <v>85.8</v>
      </c>
      <c r="S88" s="380"/>
      <c r="T88" s="380">
        <v>85.8</v>
      </c>
      <c r="U88" s="380"/>
      <c r="V88" s="469"/>
    </row>
    <row r="89" spans="2:22" ht="20.100000000000001" customHeight="1">
      <c r="B89" s="380"/>
      <c r="C89" s="380"/>
      <c r="D89" s="380"/>
      <c r="E89" s="380"/>
      <c r="F89" s="380"/>
      <c r="G89" s="380"/>
      <c r="H89" s="380"/>
      <c r="I89" s="380"/>
      <c r="J89" s="380"/>
      <c r="K89" s="380"/>
      <c r="L89" s="380"/>
      <c r="M89" s="380"/>
      <c r="N89" s="380"/>
      <c r="O89" s="380"/>
      <c r="P89" s="380"/>
      <c r="Q89" s="380"/>
      <c r="R89" s="380"/>
      <c r="S89" s="380"/>
      <c r="T89" s="380"/>
      <c r="U89" s="380"/>
      <c r="V89" s="469"/>
    </row>
    <row r="90" spans="2:22" ht="20.100000000000001" customHeight="1">
      <c r="B90" s="380"/>
      <c r="C90" s="380"/>
      <c r="D90" s="380">
        <v>85.8</v>
      </c>
      <c r="E90" s="380"/>
      <c r="F90" s="380">
        <v>85.8</v>
      </c>
      <c r="G90" s="380"/>
      <c r="H90" s="380">
        <v>85.8</v>
      </c>
      <c r="I90" s="380"/>
      <c r="J90" s="380">
        <v>85.8</v>
      </c>
      <c r="K90" s="380"/>
      <c r="L90" s="380">
        <v>85.8</v>
      </c>
      <c r="M90" s="380"/>
      <c r="N90" s="380">
        <v>85.8</v>
      </c>
      <c r="O90" s="380"/>
      <c r="P90" s="380">
        <v>85.8</v>
      </c>
      <c r="Q90" s="380"/>
      <c r="R90" s="380">
        <v>85.8</v>
      </c>
      <c r="S90" s="380"/>
      <c r="T90" s="380"/>
      <c r="U90" s="380"/>
      <c r="V90" s="469"/>
    </row>
    <row r="91" spans="2:22" ht="20.100000000000001" customHeight="1">
      <c r="B91" s="380"/>
      <c r="C91" s="380"/>
      <c r="D91" s="380"/>
      <c r="E91" s="380"/>
      <c r="F91" s="380"/>
      <c r="G91" s="380"/>
      <c r="H91" s="380"/>
      <c r="I91" s="380"/>
      <c r="J91" s="380"/>
      <c r="K91" s="380"/>
      <c r="L91" s="380"/>
      <c r="M91" s="380"/>
      <c r="N91" s="380"/>
      <c r="O91" s="380"/>
      <c r="P91" s="380"/>
      <c r="Q91" s="380"/>
      <c r="R91" s="380"/>
      <c r="S91" s="380"/>
      <c r="T91" s="380"/>
      <c r="U91" s="380"/>
      <c r="V91" s="469"/>
    </row>
    <row r="92" spans="2:22" ht="9.9499999999999993" customHeight="1">
      <c r="B92" s="379"/>
      <c r="C92" s="379"/>
      <c r="D92" s="379"/>
      <c r="E92" s="379"/>
      <c r="F92" s="379"/>
      <c r="G92" s="379"/>
      <c r="H92" s="379"/>
      <c r="I92" s="379"/>
      <c r="J92" s="379"/>
      <c r="K92" s="379"/>
      <c r="L92" s="379"/>
      <c r="M92" s="379"/>
      <c r="N92" s="379"/>
      <c r="O92" s="379"/>
      <c r="P92" s="379"/>
      <c r="Q92" s="379"/>
      <c r="R92" s="379"/>
      <c r="S92" s="379"/>
      <c r="T92" s="379"/>
      <c r="U92" s="379"/>
    </row>
    <row r="93" spans="2:22" ht="20.100000000000001" customHeight="1">
      <c r="B93" s="374" t="s">
        <v>6</v>
      </c>
    </row>
    <row r="94" spans="2:22" ht="20.100000000000001" customHeight="1">
      <c r="B94" s="380">
        <v>0</v>
      </c>
      <c r="C94" s="380"/>
      <c r="D94" s="380"/>
      <c r="E94" s="380"/>
      <c r="F94" s="380"/>
      <c r="G94" s="380"/>
      <c r="H94" s="380"/>
      <c r="I94" s="380"/>
      <c r="J94" s="380"/>
      <c r="K94" s="380"/>
      <c r="L94" s="380"/>
      <c r="M94" s="380"/>
      <c r="N94" s="380"/>
      <c r="O94" s="380"/>
      <c r="P94" s="380"/>
      <c r="Q94" s="380"/>
      <c r="R94" s="380"/>
      <c r="S94" s="380"/>
      <c r="T94" s="380"/>
      <c r="U94" s="380"/>
      <c r="V94" s="469"/>
    </row>
    <row r="95" spans="2:22" ht="20.100000000000001" customHeight="1">
      <c r="B95" s="380"/>
      <c r="C95" s="380"/>
      <c r="D95" s="380"/>
      <c r="E95" s="380"/>
      <c r="F95" s="380"/>
      <c r="G95" s="380"/>
      <c r="H95" s="380"/>
      <c r="I95" s="380"/>
      <c r="J95" s="380"/>
      <c r="K95" s="380"/>
      <c r="L95" s="380"/>
      <c r="M95" s="380"/>
      <c r="N95" s="380"/>
      <c r="O95" s="380"/>
      <c r="P95" s="380"/>
      <c r="Q95" s="380"/>
      <c r="R95" s="380"/>
      <c r="S95" s="380"/>
      <c r="T95" s="380"/>
      <c r="U95" s="380"/>
      <c r="V95" s="469"/>
    </row>
    <row r="96" spans="2:22" ht="20.100000000000001" customHeight="1">
      <c r="B96" s="380"/>
      <c r="C96" s="380"/>
      <c r="D96" s="380">
        <v>0</v>
      </c>
      <c r="E96" s="380"/>
      <c r="F96" s="380">
        <v>0</v>
      </c>
      <c r="G96" s="380"/>
      <c r="H96" s="380">
        <v>-1.519999999999996</v>
      </c>
      <c r="I96" s="380"/>
      <c r="J96" s="380"/>
      <c r="K96" s="380"/>
      <c r="L96" s="380"/>
      <c r="M96" s="380"/>
      <c r="N96" s="380"/>
      <c r="O96" s="380"/>
      <c r="P96" s="380"/>
      <c r="Q96" s="380"/>
      <c r="R96" s="380"/>
      <c r="S96" s="380"/>
      <c r="T96" s="380"/>
      <c r="U96" s="380"/>
      <c r="V96" s="469"/>
    </row>
    <row r="97" spans="2:22" ht="20.100000000000001" customHeight="1">
      <c r="B97" s="380"/>
      <c r="C97" s="380"/>
      <c r="D97" s="380"/>
      <c r="E97" s="380"/>
      <c r="F97" s="380"/>
      <c r="G97" s="380"/>
      <c r="H97" s="380"/>
      <c r="I97" s="380"/>
      <c r="J97" s="380"/>
      <c r="K97" s="380"/>
      <c r="L97" s="380"/>
      <c r="M97" s="380"/>
      <c r="N97" s="380"/>
      <c r="O97" s="380"/>
      <c r="P97" s="380"/>
      <c r="Q97" s="380"/>
      <c r="R97" s="380"/>
      <c r="S97" s="380"/>
      <c r="T97" s="380"/>
      <c r="U97" s="380"/>
      <c r="V97" s="469"/>
    </row>
    <row r="98" spans="2:22" ht="20.100000000000001" customHeight="1">
      <c r="B98" s="380"/>
      <c r="C98" s="380"/>
      <c r="D98" s="380">
        <v>0</v>
      </c>
      <c r="E98" s="380"/>
      <c r="F98" s="380">
        <v>0</v>
      </c>
      <c r="G98" s="380"/>
      <c r="H98" s="380">
        <v>-1.519999999999996</v>
      </c>
      <c r="I98" s="380"/>
      <c r="J98" s="380">
        <v>-1.519999999999996</v>
      </c>
      <c r="K98" s="380"/>
      <c r="L98" s="380">
        <v>-1.519999999999996</v>
      </c>
      <c r="M98" s="380"/>
      <c r="N98" s="380">
        <v>-1.519999999999996</v>
      </c>
      <c r="O98" s="380"/>
      <c r="P98" s="380"/>
      <c r="Q98" s="380"/>
      <c r="R98" s="380"/>
      <c r="S98" s="380"/>
      <c r="T98" s="380"/>
      <c r="U98" s="380"/>
      <c r="V98" s="469"/>
    </row>
    <row r="99" spans="2:22" ht="20.100000000000001" customHeight="1">
      <c r="B99" s="380"/>
      <c r="C99" s="380"/>
      <c r="D99" s="380"/>
      <c r="E99" s="380"/>
      <c r="F99" s="380"/>
      <c r="G99" s="380"/>
      <c r="H99" s="380"/>
      <c r="I99" s="380"/>
      <c r="J99" s="380"/>
      <c r="K99" s="380"/>
      <c r="L99" s="380"/>
      <c r="M99" s="380"/>
      <c r="N99" s="380"/>
      <c r="O99" s="380"/>
      <c r="P99" s="380"/>
      <c r="Q99" s="380"/>
      <c r="R99" s="380"/>
      <c r="S99" s="380"/>
      <c r="T99" s="380"/>
      <c r="U99" s="380"/>
      <c r="V99" s="469"/>
    </row>
    <row r="100" spans="2:22" ht="20.100000000000001" customHeight="1">
      <c r="B100" s="380"/>
      <c r="C100" s="380"/>
      <c r="D100" s="380">
        <v>0</v>
      </c>
      <c r="E100" s="380"/>
      <c r="F100" s="380">
        <v>0</v>
      </c>
      <c r="G100" s="380"/>
      <c r="H100" s="380">
        <v>-1.6599999999999966</v>
      </c>
      <c r="I100" s="380"/>
      <c r="J100" s="380">
        <v>-1.5900000000000034</v>
      </c>
      <c r="K100" s="380"/>
      <c r="L100" s="380">
        <v>-1.5400000000000063</v>
      </c>
      <c r="M100" s="380"/>
      <c r="N100" s="380">
        <v>-1.519999999999996</v>
      </c>
      <c r="O100" s="380"/>
      <c r="P100" s="380">
        <v>-1.769999999999996</v>
      </c>
      <c r="Q100" s="380"/>
      <c r="R100" s="380">
        <v>-1.5100000000000051</v>
      </c>
      <c r="S100" s="380"/>
      <c r="T100" s="380">
        <v>-1.5</v>
      </c>
      <c r="U100" s="380"/>
      <c r="V100" s="469"/>
    </row>
    <row r="101" spans="2:22" ht="20.100000000000001" customHeight="1">
      <c r="B101" s="380"/>
      <c r="C101" s="380"/>
      <c r="D101" s="380"/>
      <c r="E101" s="380"/>
      <c r="F101" s="380"/>
      <c r="G101" s="380"/>
      <c r="H101" s="380"/>
      <c r="I101" s="380"/>
      <c r="J101" s="380"/>
      <c r="K101" s="380"/>
      <c r="L101" s="380"/>
      <c r="M101" s="380"/>
      <c r="N101" s="380"/>
      <c r="O101" s="380"/>
      <c r="P101" s="380"/>
      <c r="Q101" s="380"/>
      <c r="R101" s="380"/>
      <c r="S101" s="380"/>
      <c r="T101" s="380"/>
      <c r="U101" s="380"/>
      <c r="V101" s="469"/>
    </row>
    <row r="102" spans="2:22" ht="20.100000000000001" customHeight="1">
      <c r="B102" s="380"/>
      <c r="C102" s="380"/>
      <c r="D102" s="380">
        <v>0</v>
      </c>
      <c r="E102" s="380"/>
      <c r="F102" s="380">
        <v>0</v>
      </c>
      <c r="G102" s="380"/>
      <c r="H102" s="380">
        <v>-1.6700000000000017</v>
      </c>
      <c r="I102" s="380"/>
      <c r="J102" s="380">
        <v>-1.7000000000000028</v>
      </c>
      <c r="K102" s="380"/>
      <c r="L102" s="380">
        <v>-1.75</v>
      </c>
      <c r="M102" s="380"/>
      <c r="N102" s="380">
        <v>-1.7000000000000028</v>
      </c>
      <c r="O102" s="380"/>
      <c r="P102" s="380">
        <v>-1.7000000000000028</v>
      </c>
      <c r="Q102" s="380"/>
      <c r="R102" s="380">
        <v>-1.7000000000000028</v>
      </c>
      <c r="S102" s="380"/>
      <c r="T102" s="380">
        <v>-1.6200000000000045</v>
      </c>
      <c r="U102" s="380"/>
      <c r="V102" s="469"/>
    </row>
    <row r="103" spans="2:22" ht="20.100000000000001" customHeight="1">
      <c r="B103" s="380"/>
      <c r="C103" s="380"/>
      <c r="D103" s="380"/>
      <c r="E103" s="380"/>
      <c r="F103" s="380"/>
      <c r="G103" s="380"/>
      <c r="H103" s="380"/>
      <c r="I103" s="380"/>
      <c r="J103" s="380"/>
      <c r="K103" s="380"/>
      <c r="L103" s="380"/>
      <c r="M103" s="380"/>
      <c r="N103" s="380"/>
      <c r="O103" s="380"/>
      <c r="P103" s="380"/>
      <c r="Q103" s="380"/>
      <c r="R103" s="380"/>
      <c r="S103" s="380"/>
      <c r="T103" s="380"/>
      <c r="U103" s="380"/>
      <c r="V103" s="469"/>
    </row>
    <row r="104" spans="2:22" ht="20.100000000000001" customHeight="1">
      <c r="B104" s="380"/>
      <c r="C104" s="380"/>
      <c r="D104" s="380">
        <v>0</v>
      </c>
      <c r="E104" s="380"/>
      <c r="F104" s="380">
        <v>0</v>
      </c>
      <c r="G104" s="380"/>
      <c r="H104" s="380">
        <v>-1.6599999999999966</v>
      </c>
      <c r="I104" s="380"/>
      <c r="J104" s="380">
        <v>-1.6599999999999966</v>
      </c>
      <c r="K104" s="380"/>
      <c r="L104" s="380">
        <v>-2.7000000000000028</v>
      </c>
      <c r="M104" s="380"/>
      <c r="N104" s="380">
        <v>-1.769999999999996</v>
      </c>
      <c r="O104" s="380"/>
      <c r="P104" s="380">
        <v>-1.7000000000000028</v>
      </c>
      <c r="Q104" s="380"/>
      <c r="R104" s="380">
        <v>-1.6899999999999977</v>
      </c>
      <c r="S104" s="380"/>
      <c r="T104" s="380">
        <v>-1.6899999999999977</v>
      </c>
      <c r="U104" s="380"/>
      <c r="V104" s="469"/>
    </row>
    <row r="105" spans="2:22" ht="20.100000000000001" customHeight="1">
      <c r="B105" s="380"/>
      <c r="C105" s="380"/>
      <c r="D105" s="380"/>
      <c r="E105" s="380"/>
      <c r="F105" s="380">
        <v>-5.480000000000004</v>
      </c>
      <c r="G105" s="380"/>
      <c r="H105" s="380">
        <v>-6.8799999999999955</v>
      </c>
      <c r="I105" s="380"/>
      <c r="J105" s="380">
        <v>-6.8799999999999955</v>
      </c>
      <c r="K105" s="380"/>
      <c r="L105" s="380"/>
      <c r="M105" s="380"/>
      <c r="N105" s="380"/>
      <c r="O105" s="380"/>
      <c r="P105" s="380"/>
      <c r="Q105" s="380"/>
      <c r="R105" s="380"/>
      <c r="S105" s="380"/>
      <c r="T105" s="380"/>
      <c r="U105" s="380"/>
      <c r="V105" s="469"/>
    </row>
    <row r="106" spans="2:22" ht="20.100000000000001" customHeight="1">
      <c r="B106" s="380"/>
      <c r="C106" s="380"/>
      <c r="D106" s="380">
        <v>0</v>
      </c>
      <c r="E106" s="380"/>
      <c r="F106" s="380">
        <v>-1.7999999999999972</v>
      </c>
      <c r="G106" s="380"/>
      <c r="H106" s="380">
        <v>-1.7999999999999972</v>
      </c>
      <c r="I106" s="380"/>
      <c r="J106" s="380">
        <v>-1.7999999999999972</v>
      </c>
      <c r="K106" s="380"/>
      <c r="L106" s="380">
        <v>-2.7999999999999972</v>
      </c>
      <c r="M106" s="380"/>
      <c r="N106" s="380">
        <v>-1.7000000000000028</v>
      </c>
      <c r="O106" s="380"/>
      <c r="P106" s="380">
        <v>-1.7000000000000028</v>
      </c>
      <c r="Q106" s="380"/>
      <c r="R106" s="380">
        <v>-1.7000000000000028</v>
      </c>
      <c r="S106" s="380"/>
      <c r="T106" s="380">
        <v>0</v>
      </c>
      <c r="U106" s="380"/>
      <c r="V106" s="469"/>
    </row>
    <row r="107" spans="2:22" ht="20.100000000000001" customHeight="1">
      <c r="B107" s="380"/>
      <c r="C107" s="380"/>
      <c r="D107" s="380"/>
      <c r="E107" s="380"/>
      <c r="F107" s="380"/>
      <c r="G107" s="380"/>
      <c r="H107" s="380"/>
      <c r="I107" s="380"/>
      <c r="J107" s="380"/>
      <c r="K107" s="380"/>
      <c r="L107" s="380"/>
      <c r="M107" s="380"/>
      <c r="N107" s="380"/>
      <c r="O107" s="380"/>
      <c r="P107" s="380"/>
      <c r="Q107" s="380"/>
      <c r="R107" s="380"/>
      <c r="S107" s="380"/>
      <c r="T107" s="380"/>
      <c r="U107" s="380"/>
      <c r="V107" s="469"/>
    </row>
    <row r="108" spans="2:22" ht="20.100000000000001" customHeight="1">
      <c r="B108" s="380"/>
      <c r="C108" s="380"/>
      <c r="D108" s="380">
        <v>0</v>
      </c>
      <c r="E108" s="380"/>
      <c r="F108" s="380">
        <v>0</v>
      </c>
      <c r="G108" s="380"/>
      <c r="H108" s="380">
        <v>0</v>
      </c>
      <c r="I108" s="380"/>
      <c r="J108" s="380">
        <v>0</v>
      </c>
      <c r="K108" s="380"/>
      <c r="L108" s="380">
        <v>0</v>
      </c>
      <c r="M108" s="380"/>
      <c r="N108" s="380">
        <v>0</v>
      </c>
      <c r="O108" s="380"/>
      <c r="P108" s="380">
        <v>-0.39999999999999147</v>
      </c>
      <c r="Q108" s="380"/>
      <c r="R108" s="380">
        <v>-0.39999999999999147</v>
      </c>
      <c r="S108" s="380"/>
      <c r="T108" s="380"/>
      <c r="U108" s="380"/>
      <c r="V108" s="469"/>
    </row>
    <row r="109" spans="2:22" ht="20.100000000000001" customHeight="1">
      <c r="B109" s="380"/>
      <c r="C109" s="380"/>
      <c r="D109" s="380"/>
      <c r="E109" s="380"/>
      <c r="F109" s="380"/>
      <c r="G109" s="380"/>
      <c r="H109" s="380"/>
      <c r="I109" s="380"/>
      <c r="J109" s="380"/>
      <c r="K109" s="380"/>
      <c r="L109" s="380"/>
      <c r="M109" s="380"/>
      <c r="N109" s="380"/>
      <c r="O109" s="380"/>
      <c r="P109" s="380"/>
      <c r="Q109" s="380"/>
      <c r="R109" s="380"/>
      <c r="S109" s="380"/>
      <c r="T109" s="380"/>
      <c r="U109" s="380"/>
      <c r="V109" s="469"/>
    </row>
    <row r="110" spans="2:22" ht="20.100000000000001" customHeight="1">
      <c r="B110" s="380"/>
      <c r="C110" s="380"/>
      <c r="D110" s="380">
        <v>0</v>
      </c>
      <c r="E110" s="380"/>
      <c r="F110" s="380">
        <v>0</v>
      </c>
      <c r="G110" s="380"/>
      <c r="H110" s="380">
        <v>0</v>
      </c>
      <c r="I110" s="380"/>
      <c r="J110" s="380">
        <v>0</v>
      </c>
      <c r="K110" s="380"/>
      <c r="L110" s="380">
        <v>0</v>
      </c>
      <c r="M110" s="380"/>
      <c r="N110" s="380">
        <v>0</v>
      </c>
      <c r="O110" s="380"/>
      <c r="P110" s="380">
        <v>0</v>
      </c>
      <c r="Q110" s="380"/>
      <c r="R110" s="380">
        <v>0</v>
      </c>
      <c r="S110" s="380"/>
      <c r="T110" s="380">
        <v>0</v>
      </c>
      <c r="U110" s="380"/>
      <c r="V110" s="469"/>
    </row>
    <row r="111" spans="2:22" ht="20.100000000000001" customHeight="1">
      <c r="B111" s="380"/>
      <c r="C111" s="380"/>
      <c r="D111" s="380"/>
      <c r="E111" s="380"/>
      <c r="F111" s="380"/>
      <c r="G111" s="380"/>
      <c r="H111" s="380"/>
      <c r="I111" s="380"/>
      <c r="J111" s="380"/>
      <c r="K111" s="380"/>
      <c r="L111" s="380"/>
      <c r="M111" s="380"/>
      <c r="N111" s="380"/>
      <c r="O111" s="380"/>
      <c r="P111" s="380"/>
      <c r="Q111" s="380"/>
      <c r="R111" s="380"/>
      <c r="S111" s="380"/>
      <c r="T111" s="380"/>
      <c r="U111" s="380"/>
      <c r="V111" s="469"/>
    </row>
    <row r="112" spans="2:22" ht="20.100000000000001" customHeight="1">
      <c r="B112" s="380"/>
      <c r="C112" s="380"/>
      <c r="D112" s="380">
        <v>0</v>
      </c>
      <c r="E112" s="380"/>
      <c r="F112" s="380">
        <v>0</v>
      </c>
      <c r="G112" s="380"/>
      <c r="H112" s="380">
        <v>0</v>
      </c>
      <c r="I112" s="380"/>
      <c r="J112" s="380">
        <v>0</v>
      </c>
      <c r="K112" s="380"/>
      <c r="L112" s="380">
        <v>0</v>
      </c>
      <c r="M112" s="380"/>
      <c r="N112" s="380">
        <v>0</v>
      </c>
      <c r="O112" s="380"/>
      <c r="P112" s="380">
        <v>0</v>
      </c>
      <c r="Q112" s="380"/>
      <c r="R112" s="380">
        <v>0</v>
      </c>
      <c r="S112" s="380"/>
      <c r="T112" s="380"/>
      <c r="U112" s="380"/>
      <c r="V112" s="469"/>
    </row>
    <row r="113" spans="2:22" ht="20.100000000000001" customHeight="1">
      <c r="B113" s="380"/>
      <c r="C113" s="380"/>
      <c r="D113" s="380"/>
      <c r="E113" s="380"/>
      <c r="F113" s="380"/>
      <c r="G113" s="380"/>
      <c r="H113" s="380"/>
      <c r="I113" s="380"/>
      <c r="J113" s="380"/>
      <c r="K113" s="380"/>
      <c r="L113" s="380"/>
      <c r="M113" s="380"/>
      <c r="N113" s="380"/>
      <c r="O113" s="380"/>
      <c r="P113" s="380"/>
      <c r="Q113" s="380"/>
      <c r="R113" s="380"/>
      <c r="S113" s="380"/>
      <c r="T113" s="380"/>
      <c r="U113" s="380"/>
      <c r="V113" s="469"/>
    </row>
  </sheetData>
  <mergeCells count="594">
    <mergeCell ref="C4:H4"/>
    <mergeCell ref="I4:N4"/>
    <mergeCell ref="O4:T4"/>
    <mergeCell ref="U4:V4"/>
    <mergeCell ref="C25:H25"/>
    <mergeCell ref="I25:N25"/>
    <mergeCell ref="O25:T25"/>
    <mergeCell ref="U25:V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U44:V44"/>
    <mergeCell ref="U45:V45"/>
    <mergeCell ref="U46:V46"/>
    <mergeCell ref="U47:V47"/>
    <mergeCell ref="F60:G60"/>
    <mergeCell ref="H60:I60"/>
    <mergeCell ref="J60:K60"/>
    <mergeCell ref="F61:G61"/>
    <mergeCell ref="H61:I61"/>
    <mergeCell ref="J61:K61"/>
    <mergeCell ref="F104:G104"/>
    <mergeCell ref="H104:I104"/>
    <mergeCell ref="J104:K104"/>
    <mergeCell ref="F105:G105"/>
    <mergeCell ref="H105:I105"/>
    <mergeCell ref="J105:K105"/>
    <mergeCell ref="B5:B10"/>
    <mergeCell ref="C5:D6"/>
    <mergeCell ref="E5:F6"/>
    <mergeCell ref="G5:H6"/>
    <mergeCell ref="I5:J6"/>
    <mergeCell ref="K5:L6"/>
    <mergeCell ref="M5:N6"/>
    <mergeCell ref="O5:P6"/>
    <mergeCell ref="Q5:R6"/>
    <mergeCell ref="S5:T6"/>
    <mergeCell ref="U5:V6"/>
    <mergeCell ref="C7:D8"/>
    <mergeCell ref="E7:F8"/>
    <mergeCell ref="G7:H8"/>
    <mergeCell ref="I7:J8"/>
    <mergeCell ref="K7:L8"/>
    <mergeCell ref="M7:N8"/>
    <mergeCell ref="O7:P8"/>
    <mergeCell ref="Q7:R8"/>
    <mergeCell ref="S7:T8"/>
    <mergeCell ref="U7:V8"/>
    <mergeCell ref="C9:D10"/>
    <mergeCell ref="E9:F10"/>
    <mergeCell ref="G9:H10"/>
    <mergeCell ref="I9:J10"/>
    <mergeCell ref="K9:L10"/>
    <mergeCell ref="M9:N10"/>
    <mergeCell ref="O9:P10"/>
    <mergeCell ref="Q9:R10"/>
    <mergeCell ref="S9:T10"/>
    <mergeCell ref="U9:V10"/>
    <mergeCell ref="B11:B16"/>
    <mergeCell ref="C11:D12"/>
    <mergeCell ref="E11:F12"/>
    <mergeCell ref="G11:H12"/>
    <mergeCell ref="I11:J12"/>
    <mergeCell ref="K11:L12"/>
    <mergeCell ref="M11:N12"/>
    <mergeCell ref="O11:P12"/>
    <mergeCell ref="Q11:R12"/>
    <mergeCell ref="S11:T12"/>
    <mergeCell ref="U11:V12"/>
    <mergeCell ref="C13:D14"/>
    <mergeCell ref="E13:F14"/>
    <mergeCell ref="G13:H14"/>
    <mergeCell ref="I13:J14"/>
    <mergeCell ref="K13:L14"/>
    <mergeCell ref="M13:N14"/>
    <mergeCell ref="O13:P14"/>
    <mergeCell ref="Q13:R14"/>
    <mergeCell ref="S13:T14"/>
    <mergeCell ref="U13:V14"/>
    <mergeCell ref="C15:D16"/>
    <mergeCell ref="E15:F16"/>
    <mergeCell ref="G15:H16"/>
    <mergeCell ref="I15:J16"/>
    <mergeCell ref="K15:L16"/>
    <mergeCell ref="M15:N16"/>
    <mergeCell ref="O15:P16"/>
    <mergeCell ref="Q15:R16"/>
    <mergeCell ref="S15:T16"/>
    <mergeCell ref="U15:V16"/>
    <mergeCell ref="B17:B22"/>
    <mergeCell ref="C17:D18"/>
    <mergeCell ref="E17:F18"/>
    <mergeCell ref="G17:H18"/>
    <mergeCell ref="I17:J18"/>
    <mergeCell ref="K17:L18"/>
    <mergeCell ref="M17:N18"/>
    <mergeCell ref="O17:P18"/>
    <mergeCell ref="Q17:R18"/>
    <mergeCell ref="S17:T18"/>
    <mergeCell ref="U17:V18"/>
    <mergeCell ref="C19:D20"/>
    <mergeCell ref="E19:F20"/>
    <mergeCell ref="G19:H20"/>
    <mergeCell ref="I19:J20"/>
    <mergeCell ref="K19:L20"/>
    <mergeCell ref="M19:N20"/>
    <mergeCell ref="O19:P20"/>
    <mergeCell ref="Q19:R20"/>
    <mergeCell ref="S19:T20"/>
    <mergeCell ref="U19:V20"/>
    <mergeCell ref="C21:D22"/>
    <mergeCell ref="E21:F22"/>
    <mergeCell ref="G21:H22"/>
    <mergeCell ref="I21:J22"/>
    <mergeCell ref="K21:L22"/>
    <mergeCell ref="M21:N22"/>
    <mergeCell ref="O21:P22"/>
    <mergeCell ref="Q21:R22"/>
    <mergeCell ref="S21:T22"/>
    <mergeCell ref="U21:V22"/>
    <mergeCell ref="B26:B31"/>
    <mergeCell ref="B32:B37"/>
    <mergeCell ref="B38:B43"/>
    <mergeCell ref="B50:C51"/>
    <mergeCell ref="D50:E51"/>
    <mergeCell ref="F50:G51"/>
    <mergeCell ref="H50:I51"/>
    <mergeCell ref="J50:K51"/>
    <mergeCell ref="L50:M51"/>
    <mergeCell ref="N50:O51"/>
    <mergeCell ref="P50:Q51"/>
    <mergeCell ref="R50:S51"/>
    <mergeCell ref="T50:U51"/>
    <mergeCell ref="B52:C53"/>
    <mergeCell ref="D52:E53"/>
    <mergeCell ref="F52:G53"/>
    <mergeCell ref="H52:I53"/>
    <mergeCell ref="J52:K53"/>
    <mergeCell ref="L52:M53"/>
    <mergeCell ref="N52:O53"/>
    <mergeCell ref="P52:Q53"/>
    <mergeCell ref="R52:S53"/>
    <mergeCell ref="T52:U53"/>
    <mergeCell ref="B54:C55"/>
    <mergeCell ref="D54:E55"/>
    <mergeCell ref="F54:G55"/>
    <mergeCell ref="H54:I55"/>
    <mergeCell ref="J54:K55"/>
    <mergeCell ref="L54:M55"/>
    <mergeCell ref="N54:O55"/>
    <mergeCell ref="P54:Q55"/>
    <mergeCell ref="R54:S55"/>
    <mergeCell ref="T54:U55"/>
    <mergeCell ref="B56:C57"/>
    <mergeCell ref="D56:E57"/>
    <mergeCell ref="F56:G57"/>
    <mergeCell ref="H56:I57"/>
    <mergeCell ref="J56:K57"/>
    <mergeCell ref="L56:M57"/>
    <mergeCell ref="N56:O57"/>
    <mergeCell ref="P56:Q57"/>
    <mergeCell ref="R56:S57"/>
    <mergeCell ref="T56:U57"/>
    <mergeCell ref="B58:C59"/>
    <mergeCell ref="D58:E59"/>
    <mergeCell ref="F58:G59"/>
    <mergeCell ref="H58:I59"/>
    <mergeCell ref="J58:K59"/>
    <mergeCell ref="L58:M59"/>
    <mergeCell ref="N58:O59"/>
    <mergeCell ref="P58:Q59"/>
    <mergeCell ref="R58:S59"/>
    <mergeCell ref="T58:U59"/>
    <mergeCell ref="B60:C61"/>
    <mergeCell ref="D60:E61"/>
    <mergeCell ref="L60:M61"/>
    <mergeCell ref="N60:O61"/>
    <mergeCell ref="P60:Q61"/>
    <mergeCell ref="R60:S61"/>
    <mergeCell ref="T60:U61"/>
    <mergeCell ref="B62:C63"/>
    <mergeCell ref="D62:E63"/>
    <mergeCell ref="F62:G63"/>
    <mergeCell ref="H62:I63"/>
    <mergeCell ref="J62:K63"/>
    <mergeCell ref="L62:M63"/>
    <mergeCell ref="N62:O63"/>
    <mergeCell ref="P62:Q63"/>
    <mergeCell ref="R62:S63"/>
    <mergeCell ref="T62:U63"/>
    <mergeCell ref="B64:C65"/>
    <mergeCell ref="D64:E65"/>
    <mergeCell ref="F64:G65"/>
    <mergeCell ref="H64:I65"/>
    <mergeCell ref="J64:K65"/>
    <mergeCell ref="L64:M65"/>
    <mergeCell ref="N64:O65"/>
    <mergeCell ref="P64:Q65"/>
    <mergeCell ref="R64:S65"/>
    <mergeCell ref="T64:U65"/>
    <mergeCell ref="B66:C67"/>
    <mergeCell ref="D66:E67"/>
    <mergeCell ref="F66:G67"/>
    <mergeCell ref="H66:I67"/>
    <mergeCell ref="J66:K67"/>
    <mergeCell ref="L66:M67"/>
    <mergeCell ref="N66:O67"/>
    <mergeCell ref="P66:Q67"/>
    <mergeCell ref="R66:S67"/>
    <mergeCell ref="T66:U67"/>
    <mergeCell ref="B68:C69"/>
    <mergeCell ref="D68:E69"/>
    <mergeCell ref="F68:G69"/>
    <mergeCell ref="H68:I69"/>
    <mergeCell ref="J68:K69"/>
    <mergeCell ref="L68:M69"/>
    <mergeCell ref="N68:O69"/>
    <mergeCell ref="P68:Q69"/>
    <mergeCell ref="R68:S69"/>
    <mergeCell ref="T68:U69"/>
    <mergeCell ref="B72:C73"/>
    <mergeCell ref="D72:E73"/>
    <mergeCell ref="F72:G73"/>
    <mergeCell ref="H72:I73"/>
    <mergeCell ref="J72:K73"/>
    <mergeCell ref="L72:M73"/>
    <mergeCell ref="N72:O73"/>
    <mergeCell ref="P72:Q73"/>
    <mergeCell ref="R72:S73"/>
    <mergeCell ref="T72:U73"/>
    <mergeCell ref="B74:C75"/>
    <mergeCell ref="D74:E75"/>
    <mergeCell ref="F74:G75"/>
    <mergeCell ref="H74:I75"/>
    <mergeCell ref="J74:K75"/>
    <mergeCell ref="L74:M75"/>
    <mergeCell ref="N74:O75"/>
    <mergeCell ref="P74:Q75"/>
    <mergeCell ref="R74:S75"/>
    <mergeCell ref="T74:U75"/>
    <mergeCell ref="B76:C77"/>
    <mergeCell ref="D76:E77"/>
    <mergeCell ref="F76:G77"/>
    <mergeCell ref="H76:I77"/>
    <mergeCell ref="J76:K77"/>
    <mergeCell ref="L76:M77"/>
    <mergeCell ref="N76:O77"/>
    <mergeCell ref="P76:Q77"/>
    <mergeCell ref="R76:S77"/>
    <mergeCell ref="T76:U77"/>
    <mergeCell ref="B78:C79"/>
    <mergeCell ref="D78:E79"/>
    <mergeCell ref="F78:G79"/>
    <mergeCell ref="H78:I79"/>
    <mergeCell ref="J78:K79"/>
    <mergeCell ref="L78:M79"/>
    <mergeCell ref="N78:O79"/>
    <mergeCell ref="P78:Q79"/>
    <mergeCell ref="R78:S79"/>
    <mergeCell ref="T78:U79"/>
    <mergeCell ref="B80:C81"/>
    <mergeCell ref="D80:E81"/>
    <mergeCell ref="F80:G81"/>
    <mergeCell ref="H80:I81"/>
    <mergeCell ref="J80:K81"/>
    <mergeCell ref="L80:M81"/>
    <mergeCell ref="N80:O81"/>
    <mergeCell ref="P80:Q81"/>
    <mergeCell ref="R80:S81"/>
    <mergeCell ref="T80:U81"/>
    <mergeCell ref="B82:C83"/>
    <mergeCell ref="D82:E83"/>
    <mergeCell ref="F82:G83"/>
    <mergeCell ref="H82:I83"/>
    <mergeCell ref="J82:K83"/>
    <mergeCell ref="L82:M83"/>
    <mergeCell ref="N82:O83"/>
    <mergeCell ref="P82:Q83"/>
    <mergeCell ref="R82:S83"/>
    <mergeCell ref="T82:U83"/>
    <mergeCell ref="B84:C85"/>
    <mergeCell ref="D84:E85"/>
    <mergeCell ref="F84:G85"/>
    <mergeCell ref="H84:I85"/>
    <mergeCell ref="J84:K85"/>
    <mergeCell ref="L84:M85"/>
    <mergeCell ref="N84:O85"/>
    <mergeCell ref="P84:Q85"/>
    <mergeCell ref="R84:S85"/>
    <mergeCell ref="T84:U85"/>
    <mergeCell ref="B86:C87"/>
    <mergeCell ref="D86:E87"/>
    <mergeCell ref="F86:G87"/>
    <mergeCell ref="H86:I87"/>
    <mergeCell ref="J86:K87"/>
    <mergeCell ref="L86:M87"/>
    <mergeCell ref="N86:O87"/>
    <mergeCell ref="P86:Q87"/>
    <mergeCell ref="R86:S87"/>
    <mergeCell ref="T86:U87"/>
    <mergeCell ref="B88:C89"/>
    <mergeCell ref="D88:E89"/>
    <mergeCell ref="F88:G89"/>
    <mergeCell ref="H88:I89"/>
    <mergeCell ref="J88:K89"/>
    <mergeCell ref="L88:M89"/>
    <mergeCell ref="N88:O89"/>
    <mergeCell ref="P88:Q89"/>
    <mergeCell ref="R88:S89"/>
    <mergeCell ref="T88:U89"/>
    <mergeCell ref="B90:C91"/>
    <mergeCell ref="D90:E91"/>
    <mergeCell ref="F90:G91"/>
    <mergeCell ref="H90:I91"/>
    <mergeCell ref="J90:K91"/>
    <mergeCell ref="L90:M91"/>
    <mergeCell ref="N90:O91"/>
    <mergeCell ref="P90:Q91"/>
    <mergeCell ref="R90:S91"/>
    <mergeCell ref="T90:U91"/>
    <mergeCell ref="B94:C95"/>
    <mergeCell ref="D94:E95"/>
    <mergeCell ref="F94:G95"/>
    <mergeCell ref="H94:I95"/>
    <mergeCell ref="J94:K95"/>
    <mergeCell ref="L94:M95"/>
    <mergeCell ref="N94:O95"/>
    <mergeCell ref="P94:Q95"/>
    <mergeCell ref="R94:S95"/>
    <mergeCell ref="T94:U95"/>
    <mergeCell ref="B96:C97"/>
    <mergeCell ref="D96:E97"/>
    <mergeCell ref="F96:G97"/>
    <mergeCell ref="H96:I97"/>
    <mergeCell ref="J96:K97"/>
    <mergeCell ref="L96:M97"/>
    <mergeCell ref="N96:O97"/>
    <mergeCell ref="P96:Q97"/>
    <mergeCell ref="R96:S97"/>
    <mergeCell ref="T96:U97"/>
    <mergeCell ref="B98:C99"/>
    <mergeCell ref="D98:E99"/>
    <mergeCell ref="F98:G99"/>
    <mergeCell ref="H98:I99"/>
    <mergeCell ref="J98:K99"/>
    <mergeCell ref="L98:M99"/>
    <mergeCell ref="N98:O99"/>
    <mergeCell ref="P98:Q99"/>
    <mergeCell ref="R98:S99"/>
    <mergeCell ref="T98:U99"/>
    <mergeCell ref="B100:C101"/>
    <mergeCell ref="D100:E101"/>
    <mergeCell ref="F100:G101"/>
    <mergeCell ref="H100:I101"/>
    <mergeCell ref="J100:K101"/>
    <mergeCell ref="L100:M101"/>
    <mergeCell ref="N100:O101"/>
    <mergeCell ref="P100:Q101"/>
    <mergeCell ref="R100:S101"/>
    <mergeCell ref="T100:U101"/>
    <mergeCell ref="B102:C103"/>
    <mergeCell ref="D102:E103"/>
    <mergeCell ref="F102:G103"/>
    <mergeCell ref="H102:I103"/>
    <mergeCell ref="J102:K103"/>
    <mergeCell ref="L102:M103"/>
    <mergeCell ref="N102:O103"/>
    <mergeCell ref="P102:Q103"/>
    <mergeCell ref="R102:S103"/>
    <mergeCell ref="T102:U103"/>
    <mergeCell ref="B104:C105"/>
    <mergeCell ref="D104:E105"/>
    <mergeCell ref="L104:M105"/>
    <mergeCell ref="N104:O105"/>
    <mergeCell ref="P104:Q105"/>
    <mergeCell ref="R104:S105"/>
    <mergeCell ref="T104:U105"/>
    <mergeCell ref="B106:C107"/>
    <mergeCell ref="D106:E107"/>
    <mergeCell ref="F106:G107"/>
    <mergeCell ref="H106:I107"/>
    <mergeCell ref="J106:K107"/>
    <mergeCell ref="L106:M107"/>
    <mergeCell ref="N106:O107"/>
    <mergeCell ref="P106:Q107"/>
    <mergeCell ref="R106:S107"/>
    <mergeCell ref="T106:U107"/>
    <mergeCell ref="B108:C109"/>
    <mergeCell ref="D108:E109"/>
    <mergeCell ref="F108:G109"/>
    <mergeCell ref="H108:I109"/>
    <mergeCell ref="J108:K109"/>
    <mergeCell ref="L108:M109"/>
    <mergeCell ref="N108:O109"/>
    <mergeCell ref="P108:Q109"/>
    <mergeCell ref="R108:S109"/>
    <mergeCell ref="T108:U109"/>
    <mergeCell ref="B110:C111"/>
    <mergeCell ref="D110:E111"/>
    <mergeCell ref="F110:G111"/>
    <mergeCell ref="H110:I111"/>
    <mergeCell ref="J110:K111"/>
    <mergeCell ref="L110:M111"/>
    <mergeCell ref="N110:O111"/>
    <mergeCell ref="P110:Q111"/>
    <mergeCell ref="R110:S111"/>
    <mergeCell ref="T110:U111"/>
    <mergeCell ref="B112:C113"/>
    <mergeCell ref="D112:E113"/>
    <mergeCell ref="F112:G113"/>
    <mergeCell ref="H112:I113"/>
    <mergeCell ref="J112:K113"/>
    <mergeCell ref="L112:M113"/>
    <mergeCell ref="N112:O113"/>
    <mergeCell ref="P112:Q113"/>
    <mergeCell ref="R112:S113"/>
    <mergeCell ref="T112:U113"/>
  </mergeCells>
  <phoneticPr fontId="42"/>
  <printOptions horizontalCentered="1"/>
  <pageMargins left="0.70866141732283472" right="0.31496062992125984" top="0.35433070866141736" bottom="0.35433070866141736" header="0.31496062992125984" footer="0.31496062992125984"/>
  <pageSetup paperSize="9" scale="95" fitToWidth="1" fitToHeight="1" orientation="portrait" usePrinterDefaults="1" r:id="rId1"/>
  <rowBreaks count="2" manualBreakCount="2">
    <brk id="47" min="1" max="21" man="1"/>
    <brk id="92" min="1" max="2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B1:R97"/>
  <sheetViews>
    <sheetView view="pageBreakPreview" topLeftCell="A85" zoomScaleSheetLayoutView="100" workbookViewId="0">
      <selection activeCell="F15" sqref="F15"/>
    </sheetView>
  </sheetViews>
  <sheetFormatPr defaultColWidth="9" defaultRowHeight="12"/>
  <cols>
    <col min="1" max="1" width="2.125" style="473" customWidth="1"/>
    <col min="2" max="2" width="3.75" style="473" customWidth="1"/>
    <col min="3" max="4" width="9" style="473"/>
    <col min="5" max="5" width="15.125" style="473" customWidth="1"/>
    <col min="6" max="11" width="9" style="473"/>
    <col min="12" max="12" width="9.5" style="473" bestFit="1" customWidth="1"/>
    <col min="13" max="13" width="9" style="473"/>
    <col min="14" max="14" width="13.5" style="473" customWidth="1"/>
    <col min="15" max="15" width="9.5" style="473" bestFit="1" customWidth="1"/>
    <col min="16" max="16" width="5.625" style="473" customWidth="1"/>
    <col min="17" max="18" width="9.5" style="473" bestFit="1" customWidth="1"/>
    <col min="19" max="16384" width="9" style="473"/>
  </cols>
  <sheetData>
    <row r="1" spans="2:16" ht="12.75" customHeight="1">
      <c r="C1" s="473" t="s">
        <v>76</v>
      </c>
      <c r="O1" s="479"/>
    </row>
    <row r="2" spans="2:16" ht="12.75" customHeight="1">
      <c r="C2" s="473" t="s">
        <v>141</v>
      </c>
      <c r="O2" s="482"/>
    </row>
    <row r="3" spans="2:16" ht="12.75" customHeight="1">
      <c r="B3" s="473" t="s">
        <v>44</v>
      </c>
      <c r="C3" s="473" t="s">
        <v>80</v>
      </c>
      <c r="D3" s="473" t="s">
        <v>235</v>
      </c>
      <c r="L3" s="478"/>
      <c r="N3" s="478"/>
      <c r="O3" s="482">
        <v>76</v>
      </c>
      <c r="P3" s="473" t="s">
        <v>42</v>
      </c>
    </row>
    <row r="4" spans="2:16" ht="12.75" customHeight="1">
      <c r="L4" s="478"/>
      <c r="N4" s="478"/>
      <c r="O4" s="482"/>
    </row>
    <row r="5" spans="2:16" ht="12.75" customHeight="1">
      <c r="B5" s="473" t="s">
        <v>48</v>
      </c>
      <c r="C5" s="473" t="s">
        <v>606</v>
      </c>
      <c r="D5" s="473" t="s">
        <v>235</v>
      </c>
      <c r="L5" s="478"/>
      <c r="O5" s="482">
        <v>157</v>
      </c>
      <c r="P5" s="473" t="s">
        <v>42</v>
      </c>
    </row>
    <row r="6" spans="2:16" ht="12.75" customHeight="1">
      <c r="L6" s="478"/>
      <c r="O6" s="482"/>
    </row>
    <row r="7" spans="2:16" ht="12.75" customHeight="1">
      <c r="B7" s="473" t="s">
        <v>57</v>
      </c>
      <c r="C7" s="473" t="s">
        <v>369</v>
      </c>
      <c r="D7" s="473" t="s">
        <v>235</v>
      </c>
      <c r="L7" s="478"/>
      <c r="O7" s="482">
        <v>153</v>
      </c>
      <c r="P7" s="473" t="s">
        <v>42</v>
      </c>
    </row>
    <row r="8" spans="2:16" ht="12.75" customHeight="1">
      <c r="L8" s="478"/>
      <c r="N8" s="478"/>
      <c r="O8" s="482"/>
    </row>
    <row r="9" spans="2:16" ht="12.75" customHeight="1">
      <c r="B9" s="473" t="s">
        <v>136</v>
      </c>
      <c r="C9" s="473" t="s">
        <v>82</v>
      </c>
      <c r="D9" s="473" t="s">
        <v>235</v>
      </c>
      <c r="L9" s="478"/>
      <c r="N9" s="478"/>
      <c r="O9" s="482">
        <v>83</v>
      </c>
      <c r="P9" s="473" t="s">
        <v>42</v>
      </c>
    </row>
    <row r="10" spans="2:16" ht="12.75" customHeight="1">
      <c r="L10" s="478"/>
      <c r="O10" s="482"/>
    </row>
    <row r="11" spans="2:16" ht="12.75" customHeight="1">
      <c r="B11" s="473" t="s">
        <v>60</v>
      </c>
      <c r="C11" s="473" t="s">
        <v>85</v>
      </c>
      <c r="D11" s="473" t="s">
        <v>235</v>
      </c>
      <c r="L11" s="478"/>
      <c r="O11" s="482">
        <v>166</v>
      </c>
      <c r="P11" s="473" t="s">
        <v>42</v>
      </c>
    </row>
    <row r="12" spans="2:16" ht="12.75" customHeight="1">
      <c r="L12" s="478"/>
      <c r="O12" s="482"/>
    </row>
    <row r="13" spans="2:16" ht="12.75" customHeight="1">
      <c r="B13" s="473" t="s">
        <v>61</v>
      </c>
      <c r="C13" s="473" t="s">
        <v>261</v>
      </c>
      <c r="D13" s="473" t="s">
        <v>235</v>
      </c>
      <c r="L13" s="478"/>
      <c r="O13" s="482">
        <v>165</v>
      </c>
      <c r="P13" s="473" t="s">
        <v>42</v>
      </c>
    </row>
    <row r="14" spans="2:16" ht="12.75" customHeight="1">
      <c r="L14" s="478"/>
      <c r="O14" s="482"/>
    </row>
    <row r="15" spans="2:16" ht="12.75" customHeight="1">
      <c r="B15" s="473" t="s">
        <v>64</v>
      </c>
      <c r="C15" s="473" t="s">
        <v>55</v>
      </c>
      <c r="D15" s="473" t="s">
        <v>235</v>
      </c>
      <c r="L15" s="478"/>
      <c r="O15" s="482">
        <v>163</v>
      </c>
      <c r="P15" s="473" t="s">
        <v>42</v>
      </c>
    </row>
    <row r="16" spans="2:16" ht="12.75" customHeight="1">
      <c r="L16" s="478"/>
      <c r="O16" s="482"/>
    </row>
    <row r="17" spans="2:18" ht="12.75" customHeight="1">
      <c r="B17" s="473" t="s">
        <v>66</v>
      </c>
      <c r="C17" s="473" t="s">
        <v>91</v>
      </c>
      <c r="D17" s="473" t="s">
        <v>235</v>
      </c>
      <c r="L17" s="478"/>
      <c r="O17" s="482">
        <v>167</v>
      </c>
      <c r="P17" s="473" t="s">
        <v>42</v>
      </c>
    </row>
    <row r="18" spans="2:18" ht="12.75" customHeight="1">
      <c r="L18" s="478"/>
      <c r="O18" s="482"/>
    </row>
    <row r="19" spans="2:18" ht="12.75" customHeight="1">
      <c r="B19" s="473" t="s">
        <v>50</v>
      </c>
      <c r="C19" s="473" t="s">
        <v>624</v>
      </c>
      <c r="D19" s="473" t="s">
        <v>235</v>
      </c>
      <c r="L19" s="478"/>
      <c r="O19" s="482">
        <v>195</v>
      </c>
      <c r="P19" s="473" t="s">
        <v>42</v>
      </c>
    </row>
    <row r="20" spans="2:18" ht="12.75" customHeight="1">
      <c r="L20" s="478"/>
      <c r="O20" s="482"/>
    </row>
    <row r="21" spans="2:18" ht="12.75" customHeight="1">
      <c r="B21" s="473" t="s">
        <v>625</v>
      </c>
      <c r="C21" s="473" t="s">
        <v>92</v>
      </c>
      <c r="D21" s="473" t="s">
        <v>235</v>
      </c>
      <c r="L21" s="478"/>
      <c r="O21" s="482">
        <v>167</v>
      </c>
      <c r="P21" s="473" t="s">
        <v>42</v>
      </c>
    </row>
    <row r="22" spans="2:18" ht="12.75" customHeight="1">
      <c r="L22" s="478"/>
      <c r="O22" s="482"/>
    </row>
    <row r="23" spans="2:18" ht="12.75" customHeight="1">
      <c r="B23" s="473" t="s">
        <v>46</v>
      </c>
      <c r="C23" s="473" t="s">
        <v>4</v>
      </c>
      <c r="D23" s="473" t="s">
        <v>235</v>
      </c>
      <c r="L23" s="478"/>
      <c r="O23" s="482">
        <v>167</v>
      </c>
      <c r="P23" s="473" t="s">
        <v>42</v>
      </c>
    </row>
    <row r="24" spans="2:18" ht="12.75" customHeight="1">
      <c r="L24" s="479"/>
      <c r="O24" s="482"/>
    </row>
    <row r="25" spans="2:18" ht="12.75" customHeight="1">
      <c r="B25" s="473" t="s">
        <v>69</v>
      </c>
      <c r="C25" s="473" t="s">
        <v>626</v>
      </c>
      <c r="D25" s="473" t="s">
        <v>235</v>
      </c>
      <c r="L25" s="478"/>
      <c r="O25" s="482">
        <v>172</v>
      </c>
      <c r="P25" s="473" t="s">
        <v>42</v>
      </c>
    </row>
    <row r="26" spans="2:18" ht="12.75" customHeight="1">
      <c r="L26" s="478"/>
      <c r="O26" s="482"/>
    </row>
    <row r="27" spans="2:18" ht="12.75" customHeight="1">
      <c r="L27" s="478"/>
      <c r="N27" s="480" t="s">
        <v>36</v>
      </c>
      <c r="O27" s="482">
        <v>1831</v>
      </c>
      <c r="P27" s="473" t="s">
        <v>42</v>
      </c>
    </row>
    <row r="28" spans="2:18" ht="12.75" customHeight="1">
      <c r="L28" s="478"/>
      <c r="O28" s="482"/>
    </row>
    <row r="29" spans="2:18" ht="12.75" customHeight="1">
      <c r="C29" s="473" t="s">
        <v>68</v>
      </c>
      <c r="O29" s="482"/>
    </row>
    <row r="30" spans="2:18" ht="12.75" customHeight="1">
      <c r="C30" s="473" t="s">
        <v>26</v>
      </c>
      <c r="N30" s="479"/>
      <c r="O30" s="482">
        <v>74.540000000000006</v>
      </c>
      <c r="P30" s="473" t="s">
        <v>42</v>
      </c>
      <c r="R30" s="482"/>
    </row>
    <row r="31" spans="2:18" ht="12.75" customHeight="1">
      <c r="O31" s="482"/>
      <c r="R31" s="488"/>
    </row>
    <row r="32" spans="2:18" ht="12.75" customHeight="1">
      <c r="C32" s="473" t="s">
        <v>620</v>
      </c>
      <c r="O32" s="482"/>
      <c r="R32" s="488"/>
    </row>
    <row r="33" spans="2:18" ht="12.75" customHeight="1">
      <c r="B33" s="473" t="s">
        <v>44</v>
      </c>
      <c r="C33" s="473" t="s">
        <v>80</v>
      </c>
      <c r="D33" s="473" t="s">
        <v>593</v>
      </c>
      <c r="G33" s="473" t="s">
        <v>38</v>
      </c>
      <c r="L33" s="478"/>
      <c r="N33" s="478"/>
      <c r="O33" s="482">
        <v>59.4</v>
      </c>
      <c r="P33" s="473" t="s">
        <v>42</v>
      </c>
      <c r="R33" s="488"/>
    </row>
    <row r="34" spans="2:18" ht="12.75" customHeight="1">
      <c r="L34" s="478"/>
      <c r="N34" s="478"/>
      <c r="O34" s="482"/>
      <c r="R34" s="488"/>
    </row>
    <row r="35" spans="2:18" ht="12.75" customHeight="1">
      <c r="B35" s="473" t="s">
        <v>48</v>
      </c>
      <c r="C35" s="473" t="s">
        <v>369</v>
      </c>
      <c r="D35" s="473" t="s">
        <v>492</v>
      </c>
      <c r="G35" s="473" t="s">
        <v>608</v>
      </c>
      <c r="L35" s="478"/>
      <c r="O35" s="482">
        <v>193.8</v>
      </c>
      <c r="P35" s="473" t="s">
        <v>42</v>
      </c>
      <c r="R35" s="488"/>
    </row>
    <row r="36" spans="2:18" ht="12.75" customHeight="1">
      <c r="L36" s="478"/>
      <c r="O36" s="482"/>
      <c r="R36" s="488"/>
    </row>
    <row r="37" spans="2:18" ht="12.75" customHeight="1">
      <c r="B37" s="473" t="s">
        <v>57</v>
      </c>
      <c r="C37" s="473" t="s">
        <v>82</v>
      </c>
      <c r="D37" s="473" t="s">
        <v>629</v>
      </c>
      <c r="G37" s="473" t="s">
        <v>630</v>
      </c>
      <c r="L37" s="478"/>
      <c r="O37" s="482">
        <v>34.4</v>
      </c>
      <c r="P37" s="473" t="s">
        <v>42</v>
      </c>
      <c r="R37" s="488"/>
    </row>
    <row r="38" spans="2:18" ht="12.75" customHeight="1">
      <c r="L38" s="478"/>
      <c r="N38" s="478"/>
      <c r="O38" s="482"/>
      <c r="R38" s="488"/>
    </row>
    <row r="39" spans="2:18" ht="12.75" customHeight="1">
      <c r="B39" s="473" t="s">
        <v>136</v>
      </c>
      <c r="C39" s="473" t="s">
        <v>55</v>
      </c>
      <c r="D39" s="473" t="s">
        <v>379</v>
      </c>
      <c r="G39" s="473" t="s">
        <v>19</v>
      </c>
      <c r="L39" s="478"/>
      <c r="O39" s="482">
        <v>81.400000000000006</v>
      </c>
      <c r="P39" s="473" t="s">
        <v>42</v>
      </c>
      <c r="R39" s="488"/>
    </row>
    <row r="40" spans="2:18" ht="12.75" customHeight="1">
      <c r="L40" s="478"/>
      <c r="O40" s="482"/>
      <c r="R40" s="488"/>
    </row>
    <row r="41" spans="2:18" ht="12.75" customHeight="1">
      <c r="B41" s="473" t="s">
        <v>60</v>
      </c>
      <c r="C41" s="473" t="s">
        <v>4</v>
      </c>
      <c r="D41" s="473" t="s">
        <v>607</v>
      </c>
      <c r="G41" s="473" t="s">
        <v>153</v>
      </c>
      <c r="L41" s="478"/>
      <c r="O41" s="482">
        <v>33.6</v>
      </c>
      <c r="P41" s="473" t="s">
        <v>42</v>
      </c>
    </row>
    <row r="42" spans="2:18" ht="12.75" customHeight="1">
      <c r="L42" s="478"/>
      <c r="O42" s="482"/>
      <c r="R42" s="488"/>
    </row>
    <row r="43" spans="2:18" ht="12.75" customHeight="1">
      <c r="L43" s="478"/>
      <c r="N43" s="480" t="s">
        <v>36</v>
      </c>
      <c r="O43" s="482">
        <v>402.6</v>
      </c>
      <c r="P43" s="473" t="s">
        <v>42</v>
      </c>
      <c r="R43" s="488"/>
    </row>
    <row r="44" spans="2:18" ht="12.75" customHeight="1">
      <c r="N44" s="480"/>
      <c r="O44" s="482"/>
      <c r="R44" s="488"/>
    </row>
    <row r="45" spans="2:18" ht="12.75" customHeight="1">
      <c r="C45" s="473" t="s">
        <v>618</v>
      </c>
      <c r="N45" s="480"/>
      <c r="O45" s="482"/>
      <c r="R45" s="488"/>
    </row>
    <row r="46" spans="2:18" ht="12.75" customHeight="1">
      <c r="B46" s="473" t="s">
        <v>48</v>
      </c>
      <c r="C46" s="473" t="s">
        <v>369</v>
      </c>
      <c r="F46" s="473" t="s">
        <v>105</v>
      </c>
      <c r="N46" s="480"/>
      <c r="O46" s="482">
        <v>55</v>
      </c>
      <c r="P46" s="473" t="s">
        <v>42</v>
      </c>
      <c r="R46" s="488"/>
    </row>
    <row r="47" spans="2:18" ht="12.75" customHeight="1">
      <c r="N47" s="480"/>
      <c r="O47" s="482"/>
      <c r="R47" s="488"/>
    </row>
    <row r="48" spans="2:18" ht="12.75" customHeight="1">
      <c r="N48" s="480" t="s">
        <v>36</v>
      </c>
      <c r="O48" s="482">
        <v>55</v>
      </c>
      <c r="P48" s="473" t="s">
        <v>42</v>
      </c>
      <c r="Q48" s="487"/>
      <c r="R48" s="488"/>
    </row>
    <row r="49" spans="2:18" ht="12.75" customHeight="1">
      <c r="N49" s="480"/>
      <c r="O49" s="482"/>
      <c r="R49" s="488"/>
    </row>
    <row r="50" spans="2:18" ht="12.75" customHeight="1">
      <c r="C50" s="473" t="s">
        <v>414</v>
      </c>
      <c r="N50" s="480"/>
      <c r="O50" s="482"/>
      <c r="R50" s="488"/>
    </row>
    <row r="51" spans="2:18" ht="12.75" customHeight="1">
      <c r="B51" s="473" t="s">
        <v>44</v>
      </c>
      <c r="C51" s="473" t="s">
        <v>606</v>
      </c>
      <c r="D51" s="473" t="s">
        <v>43</v>
      </c>
      <c r="G51" s="473" t="s">
        <v>631</v>
      </c>
      <c r="L51" s="478"/>
      <c r="N51" s="478"/>
      <c r="O51" s="482">
        <v>10</v>
      </c>
      <c r="P51" s="473" t="s">
        <v>42</v>
      </c>
      <c r="R51" s="488"/>
    </row>
    <row r="52" spans="2:18" ht="12.75" customHeight="1">
      <c r="L52" s="478"/>
      <c r="N52" s="478"/>
      <c r="O52" s="482"/>
      <c r="R52" s="488"/>
    </row>
    <row r="53" spans="2:18" ht="12.75" customHeight="1">
      <c r="B53" s="473" t="s">
        <v>48</v>
      </c>
      <c r="C53" s="473" t="s">
        <v>85</v>
      </c>
      <c r="D53" s="473" t="s">
        <v>559</v>
      </c>
      <c r="G53" s="473" t="s">
        <v>633</v>
      </c>
      <c r="L53" s="478"/>
      <c r="N53" s="478"/>
      <c r="O53" s="482">
        <v>30</v>
      </c>
      <c r="P53" s="473" t="s">
        <v>42</v>
      </c>
      <c r="R53" s="488"/>
    </row>
    <row r="54" spans="2:18" ht="12.75" customHeight="1">
      <c r="L54" s="478"/>
      <c r="O54" s="482"/>
      <c r="R54" s="488"/>
    </row>
    <row r="55" spans="2:18" ht="12.75" customHeight="1">
      <c r="B55" s="473" t="s">
        <v>57</v>
      </c>
      <c r="C55" s="473" t="s">
        <v>261</v>
      </c>
      <c r="D55" s="473" t="s">
        <v>559</v>
      </c>
      <c r="G55" s="473" t="s">
        <v>633</v>
      </c>
      <c r="L55" s="478"/>
      <c r="O55" s="482">
        <v>30</v>
      </c>
      <c r="P55" s="473" t="s">
        <v>42</v>
      </c>
      <c r="R55" s="488"/>
    </row>
    <row r="56" spans="2:18" ht="12.75" customHeight="1">
      <c r="L56" s="478"/>
      <c r="N56" s="478"/>
      <c r="O56" s="482"/>
      <c r="R56" s="488"/>
    </row>
    <row r="57" spans="2:18" ht="12.75" customHeight="1">
      <c r="B57" s="473" t="s">
        <v>136</v>
      </c>
      <c r="C57" s="473" t="s">
        <v>91</v>
      </c>
      <c r="D57" s="473" t="s">
        <v>559</v>
      </c>
      <c r="G57" s="473" t="s">
        <v>633</v>
      </c>
      <c r="L57" s="478"/>
      <c r="O57" s="482">
        <v>30</v>
      </c>
      <c r="P57" s="473" t="s">
        <v>42</v>
      </c>
      <c r="R57" s="488"/>
    </row>
    <row r="58" spans="2:18" ht="12.75" customHeight="1">
      <c r="L58" s="478"/>
      <c r="O58" s="482"/>
      <c r="R58" s="488"/>
    </row>
    <row r="59" spans="2:18" ht="12.75" customHeight="1">
      <c r="B59" s="473" t="s">
        <v>60</v>
      </c>
      <c r="C59" s="473" t="s">
        <v>624</v>
      </c>
      <c r="D59" s="473" t="s">
        <v>634</v>
      </c>
      <c r="G59" s="473" t="s">
        <v>635</v>
      </c>
      <c r="L59" s="478"/>
      <c r="O59" s="482">
        <v>40</v>
      </c>
      <c r="P59" s="473" t="s">
        <v>42</v>
      </c>
      <c r="R59" s="488"/>
    </row>
    <row r="60" spans="2:18" ht="12.75" customHeight="1">
      <c r="L60" s="478"/>
      <c r="O60" s="482"/>
      <c r="R60" s="488"/>
    </row>
    <row r="61" spans="2:18" ht="12.75" customHeight="1">
      <c r="B61" s="473" t="s">
        <v>61</v>
      </c>
      <c r="C61" s="473" t="s">
        <v>92</v>
      </c>
      <c r="D61" s="473" t="s">
        <v>43</v>
      </c>
      <c r="G61" s="473" t="s">
        <v>631</v>
      </c>
      <c r="L61" s="478"/>
      <c r="O61" s="482">
        <v>10</v>
      </c>
      <c r="P61" s="473" t="s">
        <v>42</v>
      </c>
      <c r="R61" s="488"/>
    </row>
    <row r="62" spans="2:18" ht="12.75" customHeight="1">
      <c r="L62" s="478"/>
      <c r="O62" s="482"/>
      <c r="R62" s="488"/>
    </row>
    <row r="63" spans="2:18" ht="12.75" customHeight="1">
      <c r="L63" s="478"/>
      <c r="N63" s="480" t="s">
        <v>36</v>
      </c>
      <c r="O63" s="482">
        <v>150</v>
      </c>
      <c r="P63" s="473" t="s">
        <v>42</v>
      </c>
      <c r="R63" s="488"/>
    </row>
    <row r="64" spans="2:18" ht="12.75" customHeight="1">
      <c r="L64" s="478"/>
      <c r="N64" s="480"/>
      <c r="O64" s="482"/>
      <c r="R64" s="488"/>
    </row>
    <row r="65" spans="2:18" ht="12.75" customHeight="1">
      <c r="C65" s="473" t="s">
        <v>149</v>
      </c>
      <c r="N65" s="480"/>
      <c r="O65" s="482"/>
      <c r="R65" s="488"/>
    </row>
    <row r="66" spans="2:18" ht="12.75" customHeight="1">
      <c r="B66" s="473" t="s">
        <v>44</v>
      </c>
      <c r="C66" s="473" t="s">
        <v>80</v>
      </c>
      <c r="D66" s="473" t="s">
        <v>637</v>
      </c>
      <c r="G66" s="473" t="s">
        <v>609</v>
      </c>
      <c r="L66" s="478"/>
      <c r="N66" s="481"/>
      <c r="O66" s="482">
        <v>16</v>
      </c>
      <c r="P66" s="473" t="s">
        <v>42</v>
      </c>
      <c r="R66" s="488"/>
    </row>
    <row r="67" spans="2:18" ht="12.75" customHeight="1">
      <c r="L67" s="478"/>
      <c r="N67" s="481"/>
      <c r="O67" s="482"/>
      <c r="R67" s="488"/>
    </row>
    <row r="68" spans="2:18" ht="12.75" customHeight="1">
      <c r="B68" s="473" t="s">
        <v>48</v>
      </c>
      <c r="C68" s="473" t="s">
        <v>369</v>
      </c>
      <c r="D68" s="473" t="s">
        <v>43</v>
      </c>
      <c r="G68" s="473" t="s">
        <v>631</v>
      </c>
      <c r="L68" s="478"/>
      <c r="N68" s="481"/>
      <c r="O68" s="482">
        <v>10</v>
      </c>
      <c r="P68" s="473" t="s">
        <v>42</v>
      </c>
      <c r="R68" s="488"/>
    </row>
    <row r="69" spans="2:18" ht="12.75" customHeight="1">
      <c r="L69" s="478"/>
      <c r="N69" s="480"/>
      <c r="O69" s="482"/>
      <c r="R69" s="488"/>
    </row>
    <row r="70" spans="2:18" ht="12.75" customHeight="1">
      <c r="B70" s="473" t="s">
        <v>57</v>
      </c>
      <c r="C70" s="473" t="s">
        <v>82</v>
      </c>
      <c r="D70" s="473" t="s">
        <v>265</v>
      </c>
      <c r="G70" s="473" t="s">
        <v>638</v>
      </c>
      <c r="L70" s="478"/>
      <c r="N70" s="480"/>
      <c r="O70" s="482">
        <v>23</v>
      </c>
      <c r="P70" s="473" t="s">
        <v>42</v>
      </c>
      <c r="R70" s="488"/>
    </row>
    <row r="71" spans="2:18" ht="12.75" customHeight="1">
      <c r="L71" s="478"/>
      <c r="N71" s="481"/>
      <c r="O71" s="482"/>
      <c r="R71" s="488"/>
    </row>
    <row r="72" spans="2:18" ht="12.75" customHeight="1">
      <c r="B72" s="473" t="s">
        <v>136</v>
      </c>
      <c r="C72" s="473" t="s">
        <v>55</v>
      </c>
      <c r="D72" s="473" t="s">
        <v>240</v>
      </c>
      <c r="G72" s="473" t="s">
        <v>639</v>
      </c>
      <c r="L72" s="478"/>
      <c r="N72" s="480"/>
      <c r="O72" s="482">
        <v>53.000000000000007</v>
      </c>
      <c r="P72" s="473" t="s">
        <v>42</v>
      </c>
      <c r="R72" s="488"/>
    </row>
    <row r="73" spans="2:18" ht="12.75" customHeight="1">
      <c r="L73" s="478"/>
      <c r="N73" s="480"/>
      <c r="O73" s="482"/>
      <c r="R73" s="488"/>
    </row>
    <row r="74" spans="2:18" ht="12.75" customHeight="1">
      <c r="B74" s="473" t="s">
        <v>60</v>
      </c>
      <c r="C74" s="473" t="s">
        <v>4</v>
      </c>
      <c r="D74" s="473" t="s">
        <v>354</v>
      </c>
      <c r="G74" s="473" t="s">
        <v>17</v>
      </c>
      <c r="L74" s="478"/>
      <c r="N74" s="480"/>
      <c r="O74" s="482">
        <v>107</v>
      </c>
      <c r="P74" s="473" t="s">
        <v>42</v>
      </c>
      <c r="R74" s="488"/>
    </row>
    <row r="75" spans="2:18" ht="12.75" customHeight="1">
      <c r="L75" s="478"/>
      <c r="N75" s="480"/>
      <c r="O75" s="482"/>
      <c r="R75" s="488"/>
    </row>
    <row r="76" spans="2:18" ht="12.75" customHeight="1">
      <c r="L76" s="478"/>
      <c r="N76" s="480" t="s">
        <v>36</v>
      </c>
      <c r="O76" s="482">
        <v>209</v>
      </c>
      <c r="P76" s="473" t="s">
        <v>42</v>
      </c>
      <c r="R76" s="488"/>
    </row>
    <row r="77" spans="2:18" ht="12.75" customHeight="1">
      <c r="L77" s="478"/>
      <c r="O77" s="482"/>
      <c r="R77" s="488"/>
    </row>
    <row r="78" spans="2:18" ht="12.75" customHeight="1">
      <c r="C78" s="473" t="s">
        <v>76</v>
      </c>
      <c r="L78" s="478"/>
      <c r="N78" s="482"/>
      <c r="O78" s="482">
        <v>6602</v>
      </c>
      <c r="P78" s="473" t="s">
        <v>42</v>
      </c>
      <c r="R78" s="488"/>
    </row>
    <row r="79" spans="2:18" ht="12.75" customHeight="1">
      <c r="N79" s="482"/>
      <c r="O79" s="482"/>
      <c r="R79" s="488"/>
    </row>
    <row r="80" spans="2:18" ht="12.75" customHeight="1">
      <c r="C80" s="473" t="s">
        <v>621</v>
      </c>
      <c r="N80" s="482"/>
      <c r="O80" s="482">
        <v>353.2</v>
      </c>
      <c r="P80" s="473" t="s">
        <v>42</v>
      </c>
      <c r="R80" s="488"/>
    </row>
    <row r="81" spans="3:18" ht="12.75" customHeight="1">
      <c r="C81" s="473" t="s">
        <v>623</v>
      </c>
      <c r="N81" s="482"/>
      <c r="O81" s="482">
        <v>195.7</v>
      </c>
      <c r="P81" s="473" t="s">
        <v>42</v>
      </c>
      <c r="R81" s="488"/>
    </row>
    <row r="82" spans="3:18" ht="12.75" customHeight="1">
      <c r="O82" s="482"/>
      <c r="R82" s="488"/>
    </row>
    <row r="83" spans="3:18" ht="12.75" customHeight="1">
      <c r="C83" s="473" t="s">
        <v>620</v>
      </c>
      <c r="N83" s="483"/>
      <c r="O83" s="482">
        <v>402.6</v>
      </c>
      <c r="P83" s="473" t="s">
        <v>42</v>
      </c>
      <c r="R83" s="488"/>
    </row>
    <row r="84" spans="3:18" ht="12.75" customHeight="1">
      <c r="C84" s="473" t="s">
        <v>149</v>
      </c>
      <c r="N84" s="483"/>
      <c r="O84" s="482">
        <v>209</v>
      </c>
      <c r="P84" s="473" t="s">
        <v>42</v>
      </c>
      <c r="R84" s="488"/>
    </row>
    <row r="85" spans="3:18" ht="12.75" customHeight="1">
      <c r="O85" s="482"/>
      <c r="R85" s="488"/>
    </row>
    <row r="86" spans="3:18" ht="12.75" customHeight="1">
      <c r="C86" s="474" t="s">
        <v>547</v>
      </c>
      <c r="D86" s="474"/>
      <c r="E86" s="474"/>
      <c r="F86" s="474"/>
      <c r="G86" s="474"/>
      <c r="H86" s="476"/>
      <c r="I86" s="477"/>
      <c r="J86" s="477"/>
      <c r="K86" s="477"/>
      <c r="L86" s="476"/>
      <c r="M86" s="476"/>
      <c r="N86" s="484"/>
      <c r="O86" s="484">
        <v>771.2</v>
      </c>
      <c r="P86" s="475" t="s">
        <v>42</v>
      </c>
      <c r="R86" s="488"/>
    </row>
    <row r="87" spans="3:18" ht="12.75" customHeight="1">
      <c r="C87" s="474" t="s">
        <v>481</v>
      </c>
      <c r="D87" s="474"/>
      <c r="E87" s="474"/>
      <c r="F87" s="474"/>
      <c r="G87" s="474"/>
      <c r="H87" s="476"/>
      <c r="I87" s="477"/>
      <c r="J87" s="477"/>
      <c r="K87" s="477"/>
      <c r="L87" s="476"/>
      <c r="M87" s="476"/>
      <c r="N87" s="484"/>
      <c r="O87" s="484">
        <v>4520.3</v>
      </c>
      <c r="P87" s="475" t="s">
        <v>42</v>
      </c>
      <c r="R87" s="488"/>
    </row>
    <row r="88" spans="3:18" ht="12.75" customHeight="1">
      <c r="C88" s="475"/>
      <c r="D88" s="475"/>
      <c r="E88" s="475"/>
      <c r="F88" s="475"/>
      <c r="G88" s="475"/>
      <c r="H88" s="475"/>
      <c r="I88" s="475"/>
      <c r="J88" s="475"/>
      <c r="K88" s="475"/>
      <c r="L88" s="475"/>
      <c r="M88" s="475"/>
      <c r="N88" s="485"/>
      <c r="O88" s="485"/>
      <c r="P88" s="475"/>
      <c r="R88" s="488"/>
    </row>
    <row r="89" spans="3:18" ht="12.75" customHeight="1">
      <c r="C89" s="475" t="s">
        <v>137</v>
      </c>
      <c r="D89" s="475"/>
      <c r="E89" s="475"/>
      <c r="F89" s="475"/>
      <c r="G89" s="475"/>
      <c r="H89" s="475"/>
      <c r="I89" s="475"/>
      <c r="J89" s="475"/>
      <c r="K89" s="475"/>
      <c r="L89" s="475"/>
      <c r="M89" s="475"/>
      <c r="N89" s="484"/>
      <c r="O89" s="484">
        <v>1173.8</v>
      </c>
      <c r="P89" s="473" t="s">
        <v>42</v>
      </c>
      <c r="R89" s="488"/>
    </row>
    <row r="90" spans="3:18" ht="12.75" customHeight="1">
      <c r="C90" s="475" t="s">
        <v>7</v>
      </c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84"/>
      <c r="O90" s="484">
        <v>4879.3</v>
      </c>
      <c r="P90" s="473" t="s">
        <v>42</v>
      </c>
      <c r="R90" s="485"/>
    </row>
    <row r="91" spans="3:18" ht="12.75" customHeight="1"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486"/>
      <c r="P91" s="475"/>
      <c r="R91" s="488"/>
    </row>
    <row r="92" spans="3:18" ht="12.75" customHeight="1">
      <c r="C92" s="475"/>
      <c r="D92" s="475"/>
      <c r="E92" s="475"/>
      <c r="F92" s="475"/>
      <c r="G92" s="475"/>
      <c r="H92" s="475"/>
      <c r="I92" s="475"/>
      <c r="J92" s="475"/>
      <c r="K92" s="475"/>
      <c r="L92" s="475"/>
      <c r="M92" s="475"/>
      <c r="N92" s="475"/>
      <c r="P92" s="475"/>
      <c r="R92" s="488"/>
    </row>
    <row r="93" spans="3:18" ht="12.75" customHeight="1">
      <c r="O93" s="478"/>
    </row>
    <row r="94" spans="3:18" ht="12.75" customHeight="1">
      <c r="O94" s="478"/>
    </row>
    <row r="95" spans="3:18" ht="12.75" customHeight="1">
      <c r="O95" s="478"/>
    </row>
    <row r="96" spans="3:18" ht="12.75" customHeight="1">
      <c r="O96" s="478"/>
    </row>
    <row r="97" spans="15:15" ht="12.75" customHeight="1">
      <c r="O97" s="478"/>
    </row>
    <row r="98" spans="15:15" ht="12.75" customHeight="1"/>
    <row r="99" spans="15:15" ht="12.75" customHeight="1"/>
    <row r="100" spans="15:15" ht="12.75" customHeight="1"/>
    <row r="101" spans="15:15" ht="12.75" customHeight="1"/>
    <row r="102" spans="15:15" ht="12.75" customHeight="1"/>
    <row r="103" spans="15:15" ht="12.75" customHeight="1"/>
  </sheetData>
  <mergeCells count="2">
    <mergeCell ref="C86:G86"/>
    <mergeCell ref="C87:G87"/>
  </mergeCells>
  <phoneticPr fontId="42"/>
  <pageMargins left="0.7" right="0.7" top="0.75" bottom="0.75" header="0.3" footer="0.3"/>
  <pageSetup paperSize="9" scale="90" fitToWidth="1" fitToHeight="1" orientation="landscape" usePrinterDefaults="1" r:id="rId1"/>
  <rowBreaks count="1" manualBreakCount="1">
    <brk id="44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P63"/>
  <sheetViews>
    <sheetView view="pageBreakPreview" topLeftCell="A31" zoomScaleSheetLayoutView="100" workbookViewId="0">
      <selection activeCell="F15" sqref="F15"/>
    </sheetView>
  </sheetViews>
  <sheetFormatPr defaultColWidth="9" defaultRowHeight="12"/>
  <cols>
    <col min="1" max="2" width="3.75" style="473" customWidth="1"/>
    <col min="3" max="11" width="9" style="473"/>
    <col min="12" max="12" width="9.5" style="473" bestFit="1" customWidth="1"/>
    <col min="13" max="13" width="9" style="473"/>
    <col min="14" max="14" width="18.125" style="480" customWidth="1"/>
    <col min="15" max="15" width="9.625" style="473" customWidth="1"/>
    <col min="16" max="16" width="3.625" style="473" customWidth="1"/>
    <col min="17" max="17" width="2.5" style="473" customWidth="1"/>
    <col min="18" max="18" width="11.75" style="473" customWidth="1"/>
    <col min="19" max="16384" width="9" style="473"/>
  </cols>
  <sheetData>
    <row r="1" spans="1:16" ht="22.5" customHeight="1">
      <c r="A1" s="489" t="s">
        <v>67</v>
      </c>
      <c r="O1" s="479"/>
    </row>
    <row r="2" spans="1:16" ht="9" customHeight="1">
      <c r="O2" s="479"/>
    </row>
    <row r="3" spans="1:16">
      <c r="C3" s="473" t="s">
        <v>107</v>
      </c>
      <c r="O3" s="479"/>
    </row>
    <row r="4" spans="1:16">
      <c r="O4" s="479"/>
    </row>
    <row r="5" spans="1:16">
      <c r="C5" s="473" t="s">
        <v>104</v>
      </c>
      <c r="O5" s="479"/>
    </row>
    <row r="6" spans="1:16">
      <c r="B6" s="473" t="s">
        <v>44</v>
      </c>
      <c r="C6" s="473" t="s">
        <v>611</v>
      </c>
      <c r="L6" s="478"/>
      <c r="N6" s="481"/>
      <c r="O6" s="479">
        <v>176.4</v>
      </c>
      <c r="P6" s="473" t="s">
        <v>42</v>
      </c>
    </row>
    <row r="7" spans="1:16">
      <c r="C7" s="473" t="s">
        <v>612</v>
      </c>
      <c r="L7" s="478"/>
      <c r="N7" s="481"/>
    </row>
    <row r="8" spans="1:16">
      <c r="C8" s="473" t="s">
        <v>269</v>
      </c>
      <c r="L8" s="478"/>
      <c r="N8" s="481"/>
      <c r="O8" s="491">
        <v>146.80000000000001</v>
      </c>
      <c r="P8" s="473" t="s">
        <v>42</v>
      </c>
    </row>
    <row r="9" spans="1:16">
      <c r="L9" s="478"/>
      <c r="N9" s="481"/>
      <c r="O9" s="479"/>
    </row>
    <row r="10" spans="1:16">
      <c r="B10" s="473" t="s">
        <v>48</v>
      </c>
      <c r="C10" s="473" t="s">
        <v>640</v>
      </c>
      <c r="L10" s="478"/>
      <c r="N10" s="481"/>
      <c r="O10" s="479">
        <v>653.20000000000005</v>
      </c>
      <c r="P10" s="473" t="s">
        <v>42</v>
      </c>
    </row>
    <row r="11" spans="1:16">
      <c r="C11" s="473" t="s">
        <v>491</v>
      </c>
      <c r="L11" s="478"/>
      <c r="N11" s="481"/>
      <c r="O11" s="479"/>
    </row>
    <row r="12" spans="1:16">
      <c r="C12" s="473" t="s">
        <v>641</v>
      </c>
      <c r="L12" s="478"/>
      <c r="N12" s="481"/>
      <c r="O12" s="491">
        <v>365</v>
      </c>
      <c r="P12" s="473" t="s">
        <v>42</v>
      </c>
    </row>
    <row r="13" spans="1:16">
      <c r="C13" s="473" t="s">
        <v>612</v>
      </c>
      <c r="L13" s="478"/>
      <c r="N13" s="481"/>
    </row>
    <row r="14" spans="1:16">
      <c r="C14" s="473" t="s">
        <v>466</v>
      </c>
      <c r="L14" s="478"/>
      <c r="O14" s="491">
        <v>126.6</v>
      </c>
      <c r="P14" s="473" t="s">
        <v>42</v>
      </c>
    </row>
    <row r="15" spans="1:16">
      <c r="L15" s="478"/>
      <c r="O15" s="479"/>
    </row>
    <row r="16" spans="1:16">
      <c r="B16" s="473" t="s">
        <v>57</v>
      </c>
      <c r="C16" s="473" t="s">
        <v>477</v>
      </c>
      <c r="L16" s="478"/>
      <c r="O16" s="479">
        <v>1143.9000000000001</v>
      </c>
      <c r="P16" s="473" t="s">
        <v>42</v>
      </c>
    </row>
    <row r="17" spans="2:16">
      <c r="C17" s="473" t="s">
        <v>491</v>
      </c>
      <c r="L17" s="478"/>
    </row>
    <row r="18" spans="2:16">
      <c r="C18" s="473" t="s">
        <v>643</v>
      </c>
      <c r="L18" s="478"/>
      <c r="O18" s="491">
        <v>90</v>
      </c>
      <c r="P18" s="473" t="s">
        <v>42</v>
      </c>
    </row>
    <row r="19" spans="2:16">
      <c r="L19" s="478"/>
      <c r="O19" s="479"/>
    </row>
    <row r="20" spans="2:16">
      <c r="L20" s="478"/>
      <c r="N20" s="480" t="s">
        <v>36</v>
      </c>
      <c r="O20" s="479">
        <v>1973.5</v>
      </c>
      <c r="P20" s="473" t="s">
        <v>42</v>
      </c>
    </row>
    <row r="21" spans="2:16">
      <c r="L21" s="478"/>
      <c r="O21" s="479"/>
    </row>
    <row r="22" spans="2:16">
      <c r="C22" s="473" t="s">
        <v>71</v>
      </c>
      <c r="L22" s="479"/>
      <c r="O22" s="479"/>
    </row>
    <row r="23" spans="2:16">
      <c r="B23" s="473" t="s">
        <v>44</v>
      </c>
      <c r="C23" s="473" t="s">
        <v>99</v>
      </c>
      <c r="L23" s="479"/>
      <c r="O23" s="479"/>
    </row>
    <row r="24" spans="2:16">
      <c r="C24" s="473" t="s">
        <v>141</v>
      </c>
      <c r="L24" s="479"/>
      <c r="O24" s="479">
        <v>14.8</v>
      </c>
      <c r="P24" s="473" t="s">
        <v>42</v>
      </c>
    </row>
    <row r="25" spans="2:16">
      <c r="C25" s="473" t="s">
        <v>143</v>
      </c>
      <c r="L25" s="479"/>
      <c r="O25" s="479">
        <v>73.8</v>
      </c>
      <c r="P25" s="473" t="s">
        <v>42</v>
      </c>
    </row>
    <row r="26" spans="2:16">
      <c r="L26" s="479"/>
      <c r="O26" s="479"/>
    </row>
    <row r="27" spans="2:16">
      <c r="B27" s="473" t="s">
        <v>48</v>
      </c>
      <c r="C27" s="473" t="s">
        <v>52</v>
      </c>
      <c r="L27" s="478"/>
      <c r="O27" s="479"/>
    </row>
    <row r="28" spans="2:16">
      <c r="C28" s="473" t="s">
        <v>143</v>
      </c>
      <c r="L28" s="479"/>
      <c r="O28" s="479">
        <v>202</v>
      </c>
      <c r="P28" s="473" t="s">
        <v>42</v>
      </c>
    </row>
    <row r="29" spans="2:16">
      <c r="L29" s="479"/>
      <c r="O29" s="479"/>
    </row>
    <row r="30" spans="2:16">
      <c r="L30" s="479"/>
      <c r="N30" s="480" t="s">
        <v>36</v>
      </c>
      <c r="O30" s="479">
        <v>290.60000000000002</v>
      </c>
      <c r="P30" s="473" t="s">
        <v>42</v>
      </c>
    </row>
    <row r="31" spans="2:16">
      <c r="L31" s="479"/>
      <c r="O31" s="479"/>
    </row>
    <row r="32" spans="2:16">
      <c r="C32" s="473" t="s">
        <v>465</v>
      </c>
      <c r="L32" s="479"/>
      <c r="O32" s="479">
        <v>440.2</v>
      </c>
      <c r="P32" s="473" t="s">
        <v>42</v>
      </c>
    </row>
    <row r="33" spans="2:16">
      <c r="C33" s="473" t="s">
        <v>613</v>
      </c>
      <c r="L33" s="479"/>
      <c r="O33" s="479">
        <v>290</v>
      </c>
      <c r="P33" s="473" t="s">
        <v>42</v>
      </c>
    </row>
    <row r="34" spans="2:16">
      <c r="L34" s="479"/>
      <c r="O34" s="479"/>
    </row>
    <row r="35" spans="2:16">
      <c r="C35" s="473" t="s">
        <v>584</v>
      </c>
      <c r="L35" s="479"/>
      <c r="O35" s="479">
        <v>273.39999999999998</v>
      </c>
      <c r="P35" s="473" t="s">
        <v>42</v>
      </c>
    </row>
    <row r="36" spans="2:16">
      <c r="C36" s="473" t="s">
        <v>63</v>
      </c>
      <c r="L36" s="479"/>
      <c r="O36" s="479">
        <v>679.3</v>
      </c>
      <c r="P36" s="473" t="s">
        <v>42</v>
      </c>
    </row>
    <row r="37" spans="2:16">
      <c r="L37" s="479"/>
      <c r="O37" s="479"/>
    </row>
    <row r="39" spans="2:16">
      <c r="C39" s="473" t="s">
        <v>111</v>
      </c>
    </row>
    <row r="41" spans="2:16">
      <c r="C41" s="473" t="s">
        <v>104</v>
      </c>
    </row>
    <row r="42" spans="2:16">
      <c r="B42" s="473" t="s">
        <v>44</v>
      </c>
      <c r="C42" s="473" t="s">
        <v>598</v>
      </c>
      <c r="L42" s="490"/>
      <c r="O42" s="490">
        <v>110.2</v>
      </c>
      <c r="P42" s="473" t="s">
        <v>42</v>
      </c>
    </row>
    <row r="43" spans="2:16">
      <c r="L43" s="490"/>
      <c r="O43" s="490"/>
    </row>
    <row r="44" spans="2:16">
      <c r="B44" s="473" t="s">
        <v>48</v>
      </c>
      <c r="C44" s="473" t="s">
        <v>589</v>
      </c>
      <c r="L44" s="490"/>
      <c r="O44" s="490">
        <v>335</v>
      </c>
      <c r="P44" s="473" t="s">
        <v>42</v>
      </c>
    </row>
    <row r="45" spans="2:16">
      <c r="L45" s="490"/>
      <c r="O45" s="490"/>
    </row>
    <row r="46" spans="2:16">
      <c r="B46" s="473" t="s">
        <v>57</v>
      </c>
      <c r="C46" s="473" t="s">
        <v>573</v>
      </c>
      <c r="L46" s="490"/>
      <c r="O46" s="490">
        <v>441.4</v>
      </c>
      <c r="P46" s="473" t="s">
        <v>42</v>
      </c>
    </row>
    <row r="47" spans="2:16">
      <c r="L47" s="490"/>
      <c r="O47" s="490"/>
    </row>
    <row r="48" spans="2:16">
      <c r="B48" s="473" t="s">
        <v>136</v>
      </c>
      <c r="C48" s="473" t="s">
        <v>644</v>
      </c>
      <c r="L48" s="490"/>
      <c r="O48" s="490">
        <v>263.2</v>
      </c>
      <c r="P48" s="473" t="s">
        <v>42</v>
      </c>
    </row>
    <row r="49" spans="2:16">
      <c r="L49" s="490"/>
      <c r="O49" s="490"/>
    </row>
    <row r="50" spans="2:16">
      <c r="B50" s="473" t="s">
        <v>60</v>
      </c>
      <c r="C50" s="473" t="s">
        <v>614</v>
      </c>
      <c r="L50" s="490"/>
      <c r="O50" s="490">
        <v>591.20000000000005</v>
      </c>
      <c r="P50" s="473" t="s">
        <v>42</v>
      </c>
    </row>
    <row r="51" spans="2:16">
      <c r="L51" s="490"/>
      <c r="O51" s="490"/>
    </row>
    <row r="52" spans="2:16">
      <c r="L52" s="490"/>
      <c r="N52" s="480" t="s">
        <v>36</v>
      </c>
      <c r="O52" s="479">
        <v>1741</v>
      </c>
      <c r="P52" s="473" t="s">
        <v>42</v>
      </c>
    </row>
    <row r="53" spans="2:16">
      <c r="L53" s="479"/>
      <c r="O53" s="479"/>
    </row>
    <row r="54" spans="2:16">
      <c r="C54" s="473" t="s">
        <v>71</v>
      </c>
      <c r="L54" s="479"/>
      <c r="O54" s="479"/>
    </row>
    <row r="55" spans="2:16">
      <c r="B55" s="473" t="s">
        <v>44</v>
      </c>
      <c r="C55" s="473" t="s">
        <v>95</v>
      </c>
      <c r="L55" s="479"/>
      <c r="O55" s="479"/>
    </row>
    <row r="56" spans="2:16">
      <c r="C56" s="473" t="s">
        <v>141</v>
      </c>
      <c r="L56" s="479"/>
      <c r="O56" s="479">
        <v>49.6</v>
      </c>
      <c r="P56" s="473" t="s">
        <v>42</v>
      </c>
    </row>
    <row r="57" spans="2:16">
      <c r="C57" s="473" t="s">
        <v>143</v>
      </c>
      <c r="L57" s="479"/>
      <c r="O57" s="479">
        <v>9.9</v>
      </c>
      <c r="P57" s="473" t="s">
        <v>42</v>
      </c>
    </row>
    <row r="58" spans="2:16">
      <c r="L58" s="479"/>
      <c r="N58" s="480" t="s">
        <v>36</v>
      </c>
      <c r="O58" s="479">
        <v>59.5</v>
      </c>
      <c r="P58" s="473" t="s">
        <v>42</v>
      </c>
    </row>
    <row r="59" spans="2:16">
      <c r="L59" s="479"/>
      <c r="O59" s="479"/>
    </row>
    <row r="60" spans="2:16">
      <c r="C60" s="473" t="s">
        <v>137</v>
      </c>
      <c r="L60" s="479"/>
      <c r="O60" s="479">
        <v>1681.5</v>
      </c>
      <c r="P60" s="473" t="s">
        <v>42</v>
      </c>
    </row>
    <row r="61" spans="2:16">
      <c r="C61" s="473" t="s">
        <v>431</v>
      </c>
      <c r="L61" s="479"/>
      <c r="O61" s="479">
        <v>1434.9</v>
      </c>
      <c r="P61" s="473" t="s">
        <v>42</v>
      </c>
    </row>
    <row r="62" spans="2:16">
      <c r="C62" s="473" t="s">
        <v>144</v>
      </c>
      <c r="L62" s="479"/>
      <c r="O62" s="479">
        <v>246.6</v>
      </c>
      <c r="P62" s="473" t="s">
        <v>42</v>
      </c>
    </row>
    <row r="63" spans="2:16">
      <c r="L63" s="479"/>
      <c r="O63" s="479"/>
    </row>
  </sheetData>
  <phoneticPr fontId="42"/>
  <pageMargins left="0.7" right="0.7" top="0.75" bottom="0.75" header="0.3" footer="0.3"/>
  <pageSetup paperSize="9" scale="90" fitToWidth="1" fitToHeight="1" orientation="landscape" usePrinterDefaults="1" r:id="rId1"/>
  <rowBreaks count="1" manualBreakCount="1">
    <brk id="37" max="15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表紙</vt:lpstr>
      <vt:lpstr>①-1地下構造物設計書対応</vt:lpstr>
      <vt:lpstr>1-1地下構造物 （2）仕様書表5-3-1対応</vt:lpstr>
      <vt:lpstr>①-2杭基礎</vt:lpstr>
      <vt:lpstr>②　外構撤去</vt:lpstr>
      <vt:lpstr>②　外構撤去 (2)</vt:lpstr>
      <vt:lpstr>③-1　1次掘削</vt:lpstr>
      <vt:lpstr>③-2　1次掘削</vt:lpstr>
      <vt:lpstr>④　2次掘削</vt:lpstr>
      <vt:lpstr>⑤　埋戻し</vt:lpstr>
      <vt:lpstr>⑥　最終整地</vt:lpstr>
      <vt:lpstr>⑦土壌まとめ</vt:lpstr>
      <vt:lpstr>⑦土壌まとめ（修正）2019.11.20</vt:lpstr>
      <vt:lpstr>⑧　仮設工事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KANKYOUJIGYOU</cp:lastModifiedBy>
  <cp:lastPrinted>2019-12-16T08:09:03Z</cp:lastPrinted>
  <dcterms:created xsi:type="dcterms:W3CDTF">2012-09-18T06:58:37Z</dcterms:created>
  <dcterms:modified xsi:type="dcterms:W3CDTF">2019-12-19T06:55:13Z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2019-12-19T06:55:13Z</vt:filetime>
  </property>
</Properties>
</file>